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'PC-Version'!$A$1:$BD$114</definedName>
  </definedNames>
  <calcPr fullCalcOnLoad="1"/>
</workbook>
</file>

<file path=xl/sharedStrings.xml><?xml version="1.0" encoding="utf-8"?>
<sst xmlns="http://schemas.openxmlformats.org/spreadsheetml/2006/main" count="290" uniqueCount="77">
  <si>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</si>
  <si>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</si>
  <si>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</si>
  <si>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</si>
  <si>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</si>
  <si>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</si>
  <si>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</si>
  <si>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</si>
  <si>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</si>
  <si>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</si>
  <si>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</si>
  <si>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</si>
  <si>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</si>
  <si>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</si>
  <si>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</si>
  <si>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</si>
  <si>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</si>
  <si>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</si>
  <si>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</si>
  <si>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</si>
  <si>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</si>
  <si>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</si>
  <si>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</si>
  <si>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</si>
  <si>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</si>
  <si>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</si>
  <si>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</si>
  <si>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</si>
  <si>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</si>
  <si>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</si>
  <si>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</si>
  <si>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</si>
  <si>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</si>
  <si>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</si>
  <si>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</si>
  <si>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</si>
  <si>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</si>
  <si>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x</t>
  </si>
  <si>
    <t>6.</t>
  </si>
  <si>
    <t>3. Gruppe A</t>
  </si>
  <si>
    <t>3. Gruppe B</t>
  </si>
  <si>
    <t>1. Viertelfinale</t>
  </si>
  <si>
    <t>2. Viertelfinale</t>
  </si>
  <si>
    <t>3. Viertelfinale</t>
  </si>
  <si>
    <t>4. Viertelfinale</t>
  </si>
  <si>
    <t>V. Platzierungen</t>
  </si>
  <si>
    <t>1. Halbfinale</t>
  </si>
  <si>
    <t>2. Halbfinale</t>
  </si>
  <si>
    <t>4. Gruppe B</t>
  </si>
  <si>
    <t>4. Gruppe A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</si>
  <si>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</si>
  <si>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</si>
  <si>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</si>
  <si>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</si>
  <si>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</si>
  <si>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</si>
  <si>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</si>
  <si>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 36</t>
  </si>
  <si>
    <t>TSV Marl-Hüls U11/2</t>
  </si>
  <si>
    <t>TSV Marl-Hüls U11/1</t>
  </si>
  <si>
    <t>DSC Wanne-Eickel U10</t>
  </si>
  <si>
    <t>SV Zweckel U10</t>
  </si>
  <si>
    <t>RWE U10</t>
  </si>
  <si>
    <t>TSV Marl-Hüls U10</t>
  </si>
  <si>
    <t>RWO U10</t>
  </si>
  <si>
    <t>SC Preussen Lengerich U10</t>
  </si>
  <si>
    <r>
      <t xml:space="preserve">Fußball Hallenturnier für - E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</si>
  <si>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Sonntag</t>
  </si>
  <si>
    <t>1. SPD Marl Hallen-Master-Cup 2014</t>
  </si>
  <si>
    <t>in der Sporthalle Loekamp-Gymnasium, Loekampstr. in 45770 Marl</t>
  </si>
  <si>
    <t>Schalke 04 U10</t>
  </si>
  <si>
    <t>VfL Bochum U10</t>
  </si>
  <si>
    <t>TSV Marl-Hüls</t>
  </si>
  <si>
    <t>Endspiel 2 x 10 min.</t>
  </si>
  <si>
    <t>SC West Köln U10</t>
  </si>
  <si>
    <t>SuS Polsum</t>
  </si>
  <si>
    <t>n. 9m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</si>
</sst>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5" fillId="0" borderId="14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14" xfId="0" applyFont="1" applyFill="1" applyBorder="1" applyAlignment="1">
      <alignment horizontal="left" shrinkToFit="1"/>
    </xf>
    <xf numFmtId="0" fontId="0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shrinkToFit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6" fillId="36" borderId="52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 vertical="center"/>
    </xf>
    <xf numFmtId="0" fontId="6" fillId="36" borderId="57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9525</xdr:colOff>
      <xdr:row>0</xdr:row>
      <xdr:rowOff>85725</xdr:rowOff>
    </xdr:from>
    <xdr:to>
      <xdr:col>55</xdr:col>
      <xdr:colOff>0</xdr:colOff>
      <xdr:row>7</xdr:row>
      <xdr:rowOff>171450</xdr:rowOff>
    </xdr:to>
    <xdr:pic>
      <xdr:nvPicPr>
        <xdr:cNvPr id="1" name="Grafik 2" descr="Logo TS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1476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249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230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12"/>
  <sheetViews>
    <sheetView showGridLines="0" tabSelected="1" zoomScale="112" zoomScaleNormal="112" zoomScalePageLayoutView="0" workbookViewId="0" topLeftCell="A10">
      <selection activeCell="AF27" sqref="AF27:AV27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27.75">
      <c r="A2" s="164" t="s">
        <v>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7">
      <c r="A3" s="165" t="s">
        <v>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15.75">
      <c r="A4" s="166" t="s">
        <v>66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2:86" s="2" customFormat="1" ht="15.75">
      <c r="L6" s="3" t="s">
        <v>0</v>
      </c>
      <c r="M6" s="205" t="s">
        <v>67</v>
      </c>
      <c r="N6" s="206"/>
      <c r="O6" s="206"/>
      <c r="P6" s="206"/>
      <c r="Q6" s="206"/>
      <c r="R6" s="206"/>
      <c r="S6" s="206"/>
      <c r="T6" s="206"/>
      <c r="U6" s="2" t="s">
        <v>1</v>
      </c>
      <c r="Y6" s="207">
        <v>41679</v>
      </c>
      <c r="Z6" s="207"/>
      <c r="AA6" s="207"/>
      <c r="AB6" s="207"/>
      <c r="AC6" s="207"/>
      <c r="AD6" s="207"/>
      <c r="AE6" s="207"/>
      <c r="AF6" s="20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2:86" s="2" customFormat="1" ht="15">
      <c r="B8" s="212" t="s">
        <v>69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7:86" s="2" customFormat="1" ht="15.75">
      <c r="G10" s="6" t="s">
        <v>2</v>
      </c>
      <c r="H10" s="186">
        <v>0.375</v>
      </c>
      <c r="I10" s="186"/>
      <c r="J10" s="186"/>
      <c r="K10" s="186"/>
      <c r="L10" s="186"/>
      <c r="M10" s="7" t="s">
        <v>3</v>
      </c>
      <c r="T10" s="6" t="s">
        <v>4</v>
      </c>
      <c r="U10" s="202">
        <v>1</v>
      </c>
      <c r="V10" s="202" t="s">
        <v>5</v>
      </c>
      <c r="W10" s="26" t="s">
        <v>37</v>
      </c>
      <c r="X10" s="102">
        <v>0.006944444444444444</v>
      </c>
      <c r="Y10" s="102"/>
      <c r="Z10" s="102"/>
      <c r="AA10" s="102"/>
      <c r="AB10" s="102"/>
      <c r="AC10" s="7" t="s">
        <v>6</v>
      </c>
      <c r="AK10" s="6" t="s">
        <v>7</v>
      </c>
      <c r="AL10" s="102">
        <v>0.001388888888888889</v>
      </c>
      <c r="AM10" s="102"/>
      <c r="AN10" s="102"/>
      <c r="AO10" s="102"/>
      <c r="AP10" s="102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>
      <c r="A15"/>
      <c r="B15" s="208" t="s">
        <v>14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10"/>
      <c r="Z15" s="211"/>
      <c r="AA15"/>
      <c r="AB15"/>
      <c r="AC15"/>
      <c r="AD15"/>
      <c r="AE15" s="208" t="s">
        <v>15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10"/>
      <c r="BC15" s="211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>
      <c r="A16"/>
      <c r="B16" s="194" t="s">
        <v>9</v>
      </c>
      <c r="C16" s="195"/>
      <c r="D16" s="201" t="s">
        <v>59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196"/>
      <c r="Z16" s="197"/>
      <c r="AA16"/>
      <c r="AB16"/>
      <c r="AC16"/>
      <c r="AD16"/>
      <c r="AE16" s="194" t="s">
        <v>9</v>
      </c>
      <c r="AF16" s="195"/>
      <c r="AG16" s="201" t="s">
        <v>63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196"/>
      <c r="BC16" s="197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>
      <c r="A17"/>
      <c r="B17" s="158" t="s">
        <v>10</v>
      </c>
      <c r="C17" s="159"/>
      <c r="D17" s="160" t="s">
        <v>70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6"/>
      <c r="Z17" s="157"/>
      <c r="AA17"/>
      <c r="AB17"/>
      <c r="AC17"/>
      <c r="AD17"/>
      <c r="AE17" s="158" t="s">
        <v>10</v>
      </c>
      <c r="AF17" s="159"/>
      <c r="AG17" s="160" t="s">
        <v>58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56"/>
      <c r="BC17" s="157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>
      <c r="A18"/>
      <c r="B18" s="158" t="s">
        <v>11</v>
      </c>
      <c r="C18" s="159"/>
      <c r="D18" s="160" t="s">
        <v>60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6"/>
      <c r="Z18" s="157"/>
      <c r="AA18"/>
      <c r="AB18"/>
      <c r="AC18"/>
      <c r="AD18"/>
      <c r="AE18" s="158" t="s">
        <v>11</v>
      </c>
      <c r="AF18" s="159"/>
      <c r="AG18" s="160" t="s">
        <v>64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56"/>
      <c r="BC18" s="157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>
      <c r="A19"/>
      <c r="B19" s="158" t="s">
        <v>12</v>
      </c>
      <c r="C19" s="159"/>
      <c r="D19" s="160" t="s">
        <v>74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6"/>
      <c r="Z19" s="157"/>
      <c r="AA19"/>
      <c r="AB19"/>
      <c r="AC19"/>
      <c r="AD19"/>
      <c r="AE19" s="158" t="s">
        <v>12</v>
      </c>
      <c r="AF19" s="159"/>
      <c r="AG19" s="160" t="s">
        <v>61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56"/>
      <c r="BC19" s="157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>
      <c r="A20"/>
      <c r="B20" s="158" t="s">
        <v>13</v>
      </c>
      <c r="C20" s="159"/>
      <c r="D20" s="160" t="s">
        <v>62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6"/>
      <c r="Z20" s="157"/>
      <c r="AA20"/>
      <c r="AB20"/>
      <c r="AC20"/>
      <c r="AD20"/>
      <c r="AE20" s="158" t="s">
        <v>13</v>
      </c>
      <c r="AF20" s="159"/>
      <c r="AG20" s="160" t="s">
        <v>65</v>
      </c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56"/>
      <c r="BC20" s="157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>
      <c r="A21"/>
      <c r="B21" s="203" t="s">
        <v>38</v>
      </c>
      <c r="C21" s="204"/>
      <c r="D21" s="200" t="s">
        <v>75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198"/>
      <c r="Z21" s="199"/>
      <c r="AA21"/>
      <c r="AB21"/>
      <c r="AC21"/>
      <c r="AD21"/>
      <c r="AE21" s="203" t="s">
        <v>38</v>
      </c>
      <c r="AF21" s="204"/>
      <c r="AG21" s="213" t="s">
        <v>71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198"/>
      <c r="BC21" s="199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ht="12.75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>
      <c r="A25" s="4"/>
      <c r="B25" s="190" t="s">
        <v>16</v>
      </c>
      <c r="C25" s="191"/>
      <c r="D25" s="192"/>
      <c r="E25" s="188"/>
      <c r="F25" s="193"/>
      <c r="G25" s="192" t="s">
        <v>17</v>
      </c>
      <c r="H25" s="188"/>
      <c r="I25" s="193"/>
      <c r="J25" s="192" t="s">
        <v>19</v>
      </c>
      <c r="K25" s="188"/>
      <c r="L25" s="188"/>
      <c r="M25" s="188"/>
      <c r="N25" s="193"/>
      <c r="O25" s="192" t="s">
        <v>20</v>
      </c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93"/>
      <c r="AW25" s="192" t="s">
        <v>23</v>
      </c>
      <c r="AX25" s="188"/>
      <c r="AY25" s="188"/>
      <c r="AZ25" s="188"/>
      <c r="BA25" s="193"/>
      <c r="BB25" s="192"/>
      <c r="BC25" s="189"/>
      <c r="BD25" s="24"/>
      <c r="BE25" s="47"/>
      <c r="BF25" s="48" t="s">
        <v>30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2:86" s="5" customFormat="1" ht="18" customHeight="1">
      <c r="B26" s="145">
        <v>1</v>
      </c>
      <c r="C26" s="146"/>
      <c r="D26" s="146"/>
      <c r="E26" s="146"/>
      <c r="F26" s="146"/>
      <c r="G26" s="146" t="s">
        <v>18</v>
      </c>
      <c r="H26" s="146"/>
      <c r="I26" s="146"/>
      <c r="J26" s="147">
        <f>$H$10</f>
        <v>0.375</v>
      </c>
      <c r="K26" s="147"/>
      <c r="L26" s="147"/>
      <c r="M26" s="147"/>
      <c r="N26" s="148"/>
      <c r="O26" s="149" t="str">
        <f>D16</f>
        <v>TSV Marl-Hüls U11/1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6" t="s">
        <v>22</v>
      </c>
      <c r="AF26" s="150" t="str">
        <f>D17</f>
        <v>Schalke 04 U10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1"/>
      <c r="AW26" s="141">
        <v>0</v>
      </c>
      <c r="AX26" s="142"/>
      <c r="AY26" s="16" t="s">
        <v>21</v>
      </c>
      <c r="AZ26" s="142">
        <v>0</v>
      </c>
      <c r="BA26" s="143"/>
      <c r="BB26" s="141"/>
      <c r="BC26" s="144"/>
      <c r="BE26" s="47"/>
      <c r="BF26" s="51">
        <f>IF(ISBLANK(AW26),"0",IF(AW26&gt;AZ26,3,IF(AW26=AZ26,1,0)))</f>
        <v>1</v>
      </c>
      <c r="BG26" s="51" t="s">
        <v>21</v>
      </c>
      <c r="BH26" s="51">
        <f>IF(ISBLANK(AZ26),"0",IF(AZ26&gt;AW26,3,IF(AZ26=AW26,1,0)))</f>
        <v>1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>
      <c r="A27" s="4"/>
      <c r="B27" s="132">
        <v>2</v>
      </c>
      <c r="C27" s="133"/>
      <c r="D27" s="133"/>
      <c r="E27" s="133"/>
      <c r="F27" s="133"/>
      <c r="G27" s="133" t="s">
        <v>24</v>
      </c>
      <c r="H27" s="133"/>
      <c r="I27" s="133"/>
      <c r="J27" s="127">
        <f>J26+$U$10*$X$10+$AL$10</f>
        <v>0.3833333333333333</v>
      </c>
      <c r="K27" s="127"/>
      <c r="L27" s="127"/>
      <c r="M27" s="127"/>
      <c r="N27" s="128"/>
      <c r="O27" s="134" t="str">
        <f>AG16</f>
        <v>TSV Marl-Hüls U10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39" t="s">
        <v>22</v>
      </c>
      <c r="AF27" s="135" t="str">
        <f>AG17</f>
        <v>TSV Marl-Hüls U11/2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37">
        <v>2</v>
      </c>
      <c r="AX27" s="138"/>
      <c r="AY27" s="39" t="s">
        <v>21</v>
      </c>
      <c r="AZ27" s="138">
        <v>0</v>
      </c>
      <c r="BA27" s="139"/>
      <c r="BB27" s="137"/>
      <c r="BC27" s="140"/>
      <c r="BE27" s="47"/>
      <c r="BF27" s="51">
        <f aca="true" t="shared" si="0" ref="BF27:BF44">IF(ISBLANK(AW27),"0",IF(AW27&gt;AZ27,3,IF(AW27=AZ27,1,0)))</f>
        <v>3</v>
      </c>
      <c r="BG27" s="51" t="s">
        <v>21</v>
      </c>
      <c r="BH27" s="51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>
      <c r="A28" s="4"/>
      <c r="B28" s="125">
        <v>3</v>
      </c>
      <c r="C28" s="126"/>
      <c r="D28" s="126"/>
      <c r="E28" s="126"/>
      <c r="F28" s="126"/>
      <c r="G28" s="126" t="s">
        <v>18</v>
      </c>
      <c r="H28" s="126"/>
      <c r="I28" s="126"/>
      <c r="J28" s="127">
        <f aca="true" t="shared" si="2" ref="J28:J35">J27+$U$10*$X$10+$AL$10</f>
        <v>0.3916666666666666</v>
      </c>
      <c r="K28" s="127"/>
      <c r="L28" s="127"/>
      <c r="M28" s="127"/>
      <c r="N28" s="128"/>
      <c r="O28" s="129" t="str">
        <f>D18</f>
        <v>DSC Wanne-Eickel U10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8" t="s">
        <v>22</v>
      </c>
      <c r="AF28" s="130" t="str">
        <f>D19</f>
        <v>SC West Köln U10</v>
      </c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1"/>
      <c r="AW28" s="118">
        <v>2</v>
      </c>
      <c r="AX28" s="119"/>
      <c r="AY28" s="8" t="s">
        <v>21</v>
      </c>
      <c r="AZ28" s="119">
        <v>0</v>
      </c>
      <c r="BA28" s="120"/>
      <c r="BB28" s="118"/>
      <c r="BC28" s="121"/>
      <c r="BE28" s="47"/>
      <c r="BF28" s="51">
        <f t="shared" si="0"/>
        <v>3</v>
      </c>
      <c r="BG28" s="51" t="s">
        <v>21</v>
      </c>
      <c r="BH28" s="51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>
      <c r="A29" s="4"/>
      <c r="B29" s="132">
        <v>4</v>
      </c>
      <c r="C29" s="133"/>
      <c r="D29" s="133"/>
      <c r="E29" s="133"/>
      <c r="F29" s="133"/>
      <c r="G29" s="133" t="s">
        <v>24</v>
      </c>
      <c r="H29" s="133"/>
      <c r="I29" s="133"/>
      <c r="J29" s="127">
        <f t="shared" si="2"/>
        <v>0.3999999999999999</v>
      </c>
      <c r="K29" s="127"/>
      <c r="L29" s="127"/>
      <c r="M29" s="127"/>
      <c r="N29" s="128"/>
      <c r="O29" s="134" t="str">
        <f>AG18</f>
        <v>RWO U10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39" t="s">
        <v>22</v>
      </c>
      <c r="AF29" s="135" t="str">
        <f>AG19</f>
        <v>SV Zweckel U10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137">
        <v>0</v>
      </c>
      <c r="AX29" s="138"/>
      <c r="AY29" s="39" t="s">
        <v>21</v>
      </c>
      <c r="AZ29" s="138">
        <v>1</v>
      </c>
      <c r="BA29" s="139"/>
      <c r="BB29" s="137"/>
      <c r="BC29" s="140"/>
      <c r="BE29" s="47"/>
      <c r="BF29" s="51">
        <f t="shared" si="0"/>
        <v>0</v>
      </c>
      <c r="BG29" s="51" t="s">
        <v>21</v>
      </c>
      <c r="BH29" s="51">
        <f t="shared" si="1"/>
        <v>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>
      <c r="A30" s="4"/>
      <c r="B30" s="125">
        <v>5</v>
      </c>
      <c r="C30" s="126"/>
      <c r="D30" s="126"/>
      <c r="E30" s="126"/>
      <c r="F30" s="126"/>
      <c r="G30" s="126" t="s">
        <v>18</v>
      </c>
      <c r="H30" s="126"/>
      <c r="I30" s="126"/>
      <c r="J30" s="127">
        <f t="shared" si="2"/>
        <v>0.4083333333333332</v>
      </c>
      <c r="K30" s="127"/>
      <c r="L30" s="127"/>
      <c r="M30" s="127"/>
      <c r="N30" s="128"/>
      <c r="O30" s="129" t="str">
        <f>D20</f>
        <v>RWE U10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8" t="s">
        <v>22</v>
      </c>
      <c r="AF30" s="130" t="str">
        <f>D21</f>
        <v>SuS Polsum</v>
      </c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1"/>
      <c r="AW30" s="118">
        <v>5</v>
      </c>
      <c r="AX30" s="119"/>
      <c r="AY30" s="8" t="s">
        <v>21</v>
      </c>
      <c r="AZ30" s="119">
        <v>1</v>
      </c>
      <c r="BA30" s="120"/>
      <c r="BB30" s="118"/>
      <c r="BC30" s="121"/>
      <c r="BE30" s="47"/>
      <c r="BF30" s="51">
        <f t="shared" si="0"/>
        <v>3</v>
      </c>
      <c r="BG30" s="51" t="s">
        <v>21</v>
      </c>
      <c r="BH30" s="51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>
      <c r="A31" s="4"/>
      <c r="B31" s="110">
        <v>6</v>
      </c>
      <c r="C31" s="111"/>
      <c r="D31" s="111"/>
      <c r="E31" s="111"/>
      <c r="F31" s="111"/>
      <c r="G31" s="111" t="s">
        <v>24</v>
      </c>
      <c r="H31" s="111"/>
      <c r="I31" s="111"/>
      <c r="J31" s="112">
        <f t="shared" si="2"/>
        <v>0.4166666666666665</v>
      </c>
      <c r="K31" s="112"/>
      <c r="L31" s="112"/>
      <c r="M31" s="112"/>
      <c r="N31" s="113"/>
      <c r="O31" s="116" t="str">
        <f>AG20</f>
        <v>SC Preussen Lengerich U10</v>
      </c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9" t="s">
        <v>22</v>
      </c>
      <c r="AF31" s="117" t="str">
        <f>AG21</f>
        <v>VfL Bochum U10</v>
      </c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22"/>
      <c r="AW31" s="114">
        <v>1</v>
      </c>
      <c r="AX31" s="123"/>
      <c r="AY31" s="9" t="s">
        <v>21</v>
      </c>
      <c r="AZ31" s="123">
        <v>2</v>
      </c>
      <c r="BA31" s="124"/>
      <c r="BB31" s="114"/>
      <c r="BC31" s="115"/>
      <c r="BE31" s="47"/>
      <c r="BF31" s="51">
        <f t="shared" si="0"/>
        <v>0</v>
      </c>
      <c r="BG31" s="51" t="s">
        <v>21</v>
      </c>
      <c r="BH31" s="51">
        <f t="shared" si="1"/>
        <v>3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>
      <c r="A32" s="4"/>
      <c r="B32" s="145">
        <v>7</v>
      </c>
      <c r="C32" s="146"/>
      <c r="D32" s="146"/>
      <c r="E32" s="146"/>
      <c r="F32" s="146"/>
      <c r="G32" s="146" t="s">
        <v>18</v>
      </c>
      <c r="H32" s="146"/>
      <c r="I32" s="146"/>
      <c r="J32" s="147">
        <f t="shared" si="2"/>
        <v>0.4249999999999998</v>
      </c>
      <c r="K32" s="147"/>
      <c r="L32" s="147"/>
      <c r="M32" s="147"/>
      <c r="N32" s="148"/>
      <c r="O32" s="149" t="str">
        <f>D16</f>
        <v>TSV Marl-Hüls U11/1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6" t="s">
        <v>22</v>
      </c>
      <c r="AF32" s="150" t="str">
        <f>D18</f>
        <v>DSC Wanne-Eickel U10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1"/>
      <c r="AW32" s="141">
        <v>1</v>
      </c>
      <c r="AX32" s="142"/>
      <c r="AY32" s="16" t="s">
        <v>21</v>
      </c>
      <c r="AZ32" s="142">
        <v>2</v>
      </c>
      <c r="BA32" s="143"/>
      <c r="BB32" s="141"/>
      <c r="BC32" s="144"/>
      <c r="BD32" s="21"/>
      <c r="BE32" s="47"/>
      <c r="BF32" s="51">
        <f t="shared" si="0"/>
        <v>0</v>
      </c>
      <c r="BG32" s="51" t="s">
        <v>21</v>
      </c>
      <c r="BH32" s="51">
        <f t="shared" si="1"/>
        <v>3</v>
      </c>
      <c r="BI32" s="47"/>
      <c r="BJ32" s="47"/>
      <c r="BK32" s="53"/>
      <c r="BL32" s="53"/>
      <c r="BM32" s="57" t="str">
        <f>$D$20</f>
        <v>RWE U10</v>
      </c>
      <c r="BN32" s="55">
        <f>SUM($BF$30+$BH$34+$BH$38+$BH$48+$BF$54)</f>
        <v>12</v>
      </c>
      <c r="BO32" s="55">
        <f>SUM($AW$30+$AZ$34+$AZ$38+$AZ$48+$AW$54)</f>
        <v>10</v>
      </c>
      <c r="BP32" s="56" t="s">
        <v>21</v>
      </c>
      <c r="BQ32" s="55">
        <f>SUM($AZ$30+$AW$34+$AW$38+$AW$48+$AZ$54)</f>
        <v>2</v>
      </c>
      <c r="BR32" s="55">
        <f aca="true" t="shared" si="3" ref="BR32:BR37">SUM(BO32-BQ32)</f>
        <v>8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>
      <c r="A33" s="4"/>
      <c r="B33" s="132">
        <v>8</v>
      </c>
      <c r="C33" s="133"/>
      <c r="D33" s="133"/>
      <c r="E33" s="133"/>
      <c r="F33" s="133"/>
      <c r="G33" s="133" t="s">
        <v>24</v>
      </c>
      <c r="H33" s="133"/>
      <c r="I33" s="133"/>
      <c r="J33" s="127">
        <f t="shared" si="2"/>
        <v>0.4333333333333331</v>
      </c>
      <c r="K33" s="127"/>
      <c r="L33" s="127"/>
      <c r="M33" s="127"/>
      <c r="N33" s="128"/>
      <c r="O33" s="134" t="str">
        <f>AG16</f>
        <v>TSV Marl-Hüls U10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39" t="s">
        <v>22</v>
      </c>
      <c r="AF33" s="135" t="str">
        <f>AG18</f>
        <v>RWO U10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6"/>
      <c r="AW33" s="137">
        <v>3</v>
      </c>
      <c r="AX33" s="138"/>
      <c r="AY33" s="39" t="s">
        <v>21</v>
      </c>
      <c r="AZ33" s="138">
        <v>0</v>
      </c>
      <c r="BA33" s="139"/>
      <c r="BB33" s="137"/>
      <c r="BC33" s="140"/>
      <c r="BD33" s="21"/>
      <c r="BE33" s="47"/>
      <c r="BF33" s="51">
        <f t="shared" si="0"/>
        <v>3</v>
      </c>
      <c r="BG33" s="51" t="s">
        <v>21</v>
      </c>
      <c r="BH33" s="51">
        <f t="shared" si="1"/>
        <v>0</v>
      </c>
      <c r="BI33" s="47"/>
      <c r="BJ33" s="47"/>
      <c r="BK33" s="53"/>
      <c r="BL33" s="53"/>
      <c r="BM33" s="57" t="str">
        <f>$D$18</f>
        <v>DSC Wanne-Eickel U10</v>
      </c>
      <c r="BN33" s="55">
        <f>SUM($BF$28+$BH$32+$BH$42+$BF$48+$BH$52)</f>
        <v>10</v>
      </c>
      <c r="BO33" s="55">
        <f>SUM($AW$28+$AZ$32+$AZ$42+$AW$48+$AZ$52)</f>
        <v>7</v>
      </c>
      <c r="BP33" s="56" t="s">
        <v>21</v>
      </c>
      <c r="BQ33" s="55">
        <f>SUM($AZ$28+$AW$32+$AW$42+$AZ$48+$AW$52)</f>
        <v>3</v>
      </c>
      <c r="BR33" s="55">
        <f t="shared" si="3"/>
        <v>4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>
      <c r="A34" s="4"/>
      <c r="B34" s="125">
        <v>9</v>
      </c>
      <c r="C34" s="126"/>
      <c r="D34" s="126"/>
      <c r="E34" s="126"/>
      <c r="F34" s="126"/>
      <c r="G34" s="126" t="s">
        <v>18</v>
      </c>
      <c r="H34" s="126"/>
      <c r="I34" s="126"/>
      <c r="J34" s="127">
        <f t="shared" si="2"/>
        <v>0.44166666666666643</v>
      </c>
      <c r="K34" s="127"/>
      <c r="L34" s="127"/>
      <c r="M34" s="127"/>
      <c r="N34" s="128"/>
      <c r="O34" s="129" t="str">
        <f>D17</f>
        <v>Schalke 04 U10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8" t="s">
        <v>22</v>
      </c>
      <c r="AF34" s="130" t="str">
        <f>D20</f>
        <v>RWE U10</v>
      </c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1"/>
      <c r="AW34" s="118">
        <v>0</v>
      </c>
      <c r="AX34" s="119"/>
      <c r="AY34" s="8" t="s">
        <v>21</v>
      </c>
      <c r="AZ34" s="119">
        <v>2</v>
      </c>
      <c r="BA34" s="120"/>
      <c r="BB34" s="118"/>
      <c r="BC34" s="121"/>
      <c r="BD34" s="21"/>
      <c r="BE34" s="47"/>
      <c r="BF34" s="51">
        <f t="shared" si="0"/>
        <v>0</v>
      </c>
      <c r="BG34" s="51" t="s">
        <v>21</v>
      </c>
      <c r="BH34" s="51">
        <f t="shared" si="1"/>
        <v>3</v>
      </c>
      <c r="BI34" s="47"/>
      <c r="BJ34" s="47"/>
      <c r="BK34" s="53"/>
      <c r="BL34" s="53"/>
      <c r="BM34" s="57" t="str">
        <f>$D$19</f>
        <v>SC West Köln U10</v>
      </c>
      <c r="BN34" s="55">
        <f>SUM($BH$28+$BF$36+$BH$40+$BF$44+$BH$54)</f>
        <v>9</v>
      </c>
      <c r="BO34" s="55">
        <f>SUM($AZ$28+$AW$36+$AZ$40+$AW$44+$AZ$54)</f>
        <v>7</v>
      </c>
      <c r="BP34" s="56" t="s">
        <v>21</v>
      </c>
      <c r="BQ34" s="55">
        <f>SUM($AW$28+$AZ$36+$AW$40+$AZ$44+$AW$54)</f>
        <v>4</v>
      </c>
      <c r="BR34" s="55">
        <f t="shared" si="3"/>
        <v>3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>
      <c r="A35" s="4"/>
      <c r="B35" s="132">
        <v>10</v>
      </c>
      <c r="C35" s="133"/>
      <c r="D35" s="133"/>
      <c r="E35" s="133"/>
      <c r="F35" s="133"/>
      <c r="G35" s="133" t="s">
        <v>24</v>
      </c>
      <c r="H35" s="133"/>
      <c r="I35" s="133"/>
      <c r="J35" s="127">
        <f t="shared" si="2"/>
        <v>0.44999999999999973</v>
      </c>
      <c r="K35" s="127"/>
      <c r="L35" s="127"/>
      <c r="M35" s="127"/>
      <c r="N35" s="128"/>
      <c r="O35" s="134" t="str">
        <f>AG17</f>
        <v>TSV Marl-Hüls U11/2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39" t="s">
        <v>22</v>
      </c>
      <c r="AF35" s="135" t="str">
        <f>AG20</f>
        <v>SC Preussen Lengerich U10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6"/>
      <c r="AW35" s="137">
        <v>1</v>
      </c>
      <c r="AX35" s="138"/>
      <c r="AY35" s="39" t="s">
        <v>21</v>
      </c>
      <c r="AZ35" s="138">
        <v>2</v>
      </c>
      <c r="BA35" s="139"/>
      <c r="BB35" s="137"/>
      <c r="BC35" s="140"/>
      <c r="BD35" s="21"/>
      <c r="BE35" s="47"/>
      <c r="BF35" s="51">
        <f t="shared" si="0"/>
        <v>0</v>
      </c>
      <c r="BG35" s="51" t="s">
        <v>21</v>
      </c>
      <c r="BH35" s="51">
        <f t="shared" si="1"/>
        <v>3</v>
      </c>
      <c r="BI35" s="47"/>
      <c r="BJ35" s="47"/>
      <c r="BK35" s="53"/>
      <c r="BL35" s="53"/>
      <c r="BM35" s="54" t="str">
        <f>$D$16</f>
        <v>TSV Marl-Hüls U11/1</v>
      </c>
      <c r="BN35" s="55">
        <f>SUM($BF$26+$BF$32+$BF$38+$BH$44+$BH$50)</f>
        <v>7</v>
      </c>
      <c r="BO35" s="55">
        <f>SUM($AW$26+$AW$32+$AW$38+$AZ$44+$AZ$50)</f>
        <v>7</v>
      </c>
      <c r="BP35" s="56" t="s">
        <v>21</v>
      </c>
      <c r="BQ35" s="55">
        <f>SUM($AZ$26+$AZ$32+$AZ$38+$AW$44+$AW$50)</f>
        <v>5</v>
      </c>
      <c r="BR35" s="55">
        <f t="shared" si="3"/>
        <v>2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>
      <c r="A36" s="4"/>
      <c r="B36" s="125">
        <v>11</v>
      </c>
      <c r="C36" s="126"/>
      <c r="D36" s="126"/>
      <c r="E36" s="126"/>
      <c r="F36" s="126"/>
      <c r="G36" s="126" t="s">
        <v>18</v>
      </c>
      <c r="H36" s="126"/>
      <c r="I36" s="126"/>
      <c r="J36" s="127">
        <f aca="true" t="shared" si="4" ref="J36:J55">J35+$U$10*$X$10+$AL$10</f>
        <v>0.45833333333333304</v>
      </c>
      <c r="K36" s="127"/>
      <c r="L36" s="127"/>
      <c r="M36" s="127"/>
      <c r="N36" s="128"/>
      <c r="O36" s="129" t="str">
        <f>D19</f>
        <v>SC West Köln U10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8" t="s">
        <v>22</v>
      </c>
      <c r="AF36" s="130" t="str">
        <f>D21</f>
        <v>SuS Polsum</v>
      </c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1"/>
      <c r="AW36" s="118">
        <v>3</v>
      </c>
      <c r="AX36" s="119"/>
      <c r="AY36" s="8" t="s">
        <v>21</v>
      </c>
      <c r="AZ36" s="119">
        <v>1</v>
      </c>
      <c r="BA36" s="120"/>
      <c r="BB36" s="118"/>
      <c r="BC36" s="121"/>
      <c r="BD36" s="21"/>
      <c r="BE36" s="47"/>
      <c r="BF36" s="51">
        <f t="shared" si="0"/>
        <v>3</v>
      </c>
      <c r="BG36" s="51" t="s">
        <v>21</v>
      </c>
      <c r="BH36" s="51">
        <f t="shared" si="1"/>
        <v>0</v>
      </c>
      <c r="BI36" s="47"/>
      <c r="BJ36" s="47"/>
      <c r="BK36" s="53"/>
      <c r="BL36" s="53"/>
      <c r="BM36" s="57" t="str">
        <f>$D$17</f>
        <v>Schalke 04 U10</v>
      </c>
      <c r="BN36" s="55">
        <f>SUM($BH$26+$BF$34+$BF$40+$BH$46+$BF$52)</f>
        <v>5</v>
      </c>
      <c r="BO36" s="55">
        <f>SUM($AZ$26+$AW$34+$AW$40+$AZ$46+$AW$52)</f>
        <v>1</v>
      </c>
      <c r="BP36" s="56" t="s">
        <v>21</v>
      </c>
      <c r="BQ36" s="55">
        <f>SUM($AW$26+$AZ$34+$AZ$40+$AW$46+$AZ$52)</f>
        <v>4</v>
      </c>
      <c r="BR36" s="55">
        <f t="shared" si="3"/>
        <v>-3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>
      <c r="A37" s="4"/>
      <c r="B37" s="110">
        <v>12</v>
      </c>
      <c r="C37" s="111"/>
      <c r="D37" s="111"/>
      <c r="E37" s="111"/>
      <c r="F37" s="111"/>
      <c r="G37" s="111" t="s">
        <v>24</v>
      </c>
      <c r="H37" s="111"/>
      <c r="I37" s="111"/>
      <c r="J37" s="112">
        <f t="shared" si="4"/>
        <v>0.46666666666666634</v>
      </c>
      <c r="K37" s="112"/>
      <c r="L37" s="112"/>
      <c r="M37" s="112"/>
      <c r="N37" s="113"/>
      <c r="O37" s="116" t="str">
        <f>AG19</f>
        <v>SV Zweckel U10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9" t="s">
        <v>22</v>
      </c>
      <c r="AF37" s="117" t="str">
        <f>AG21</f>
        <v>VfL Bochum U10</v>
      </c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22"/>
      <c r="AW37" s="114">
        <v>0</v>
      </c>
      <c r="AX37" s="123"/>
      <c r="AY37" s="9" t="s">
        <v>21</v>
      </c>
      <c r="AZ37" s="123">
        <v>4</v>
      </c>
      <c r="BA37" s="124"/>
      <c r="BB37" s="114"/>
      <c r="BC37" s="115"/>
      <c r="BD37" s="21"/>
      <c r="BE37" s="47"/>
      <c r="BF37" s="51">
        <f t="shared" si="0"/>
        <v>0</v>
      </c>
      <c r="BG37" s="51" t="s">
        <v>21</v>
      </c>
      <c r="BH37" s="51">
        <f t="shared" si="1"/>
        <v>3</v>
      </c>
      <c r="BI37" s="47"/>
      <c r="BJ37" s="47"/>
      <c r="BK37" s="47"/>
      <c r="BL37" s="47"/>
      <c r="BM37" s="57" t="str">
        <f>$D$21</f>
        <v>SuS Polsum</v>
      </c>
      <c r="BN37" s="55">
        <f>SUM($BH$30+$BH$36+$BF$42+$BF$46+$BF$50)</f>
        <v>0</v>
      </c>
      <c r="BO37" s="55">
        <f>SUM($AZ$30+$AZ$36+$AW$42+$AW$46+$AW$50)</f>
        <v>3</v>
      </c>
      <c r="BP37" s="56" t="s">
        <v>21</v>
      </c>
      <c r="BQ37" s="55">
        <f>SUM($AW$30+$AW$36+$AZ$42+$AZ$46+$AZ$50)</f>
        <v>17</v>
      </c>
      <c r="BR37" s="55">
        <f t="shared" si="3"/>
        <v>-14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>
      <c r="A38" s="4"/>
      <c r="B38" s="145">
        <v>13</v>
      </c>
      <c r="C38" s="146"/>
      <c r="D38" s="146"/>
      <c r="E38" s="146"/>
      <c r="F38" s="146"/>
      <c r="G38" s="146" t="s">
        <v>18</v>
      </c>
      <c r="H38" s="146"/>
      <c r="I38" s="146"/>
      <c r="J38" s="147">
        <f t="shared" si="4"/>
        <v>0.47499999999999964</v>
      </c>
      <c r="K38" s="147"/>
      <c r="L38" s="147"/>
      <c r="M38" s="147"/>
      <c r="N38" s="148"/>
      <c r="O38" s="149" t="str">
        <f>D16</f>
        <v>TSV Marl-Hüls U11/1</v>
      </c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6" t="s">
        <v>22</v>
      </c>
      <c r="AF38" s="150" t="str">
        <f>D20</f>
        <v>RWE U10</v>
      </c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1"/>
      <c r="AW38" s="141">
        <v>1</v>
      </c>
      <c r="AX38" s="142"/>
      <c r="AY38" s="16" t="s">
        <v>21</v>
      </c>
      <c r="AZ38" s="142">
        <v>0</v>
      </c>
      <c r="BA38" s="143"/>
      <c r="BB38" s="141"/>
      <c r="BC38" s="144"/>
      <c r="BD38" s="21"/>
      <c r="BE38" s="47"/>
      <c r="BF38" s="51">
        <f t="shared" si="0"/>
        <v>3</v>
      </c>
      <c r="BG38" s="51" t="s">
        <v>21</v>
      </c>
      <c r="BH38" s="51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>
      <c r="A39" s="4"/>
      <c r="B39" s="132">
        <v>14</v>
      </c>
      <c r="C39" s="133"/>
      <c r="D39" s="133"/>
      <c r="E39" s="133"/>
      <c r="F39" s="133"/>
      <c r="G39" s="133" t="s">
        <v>24</v>
      </c>
      <c r="H39" s="133"/>
      <c r="I39" s="133"/>
      <c r="J39" s="127">
        <f t="shared" si="4"/>
        <v>0.48333333333333295</v>
      </c>
      <c r="K39" s="127"/>
      <c r="L39" s="127"/>
      <c r="M39" s="127"/>
      <c r="N39" s="128"/>
      <c r="O39" s="134" t="str">
        <f>AG16</f>
        <v>TSV Marl-Hüls U10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39" t="s">
        <v>22</v>
      </c>
      <c r="AF39" s="135" t="str">
        <f>AG20</f>
        <v>SC Preussen Lengerich U10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6"/>
      <c r="AW39" s="137">
        <v>0</v>
      </c>
      <c r="AX39" s="138"/>
      <c r="AY39" s="39" t="s">
        <v>21</v>
      </c>
      <c r="AZ39" s="138">
        <v>0</v>
      </c>
      <c r="BA39" s="139"/>
      <c r="BB39" s="137"/>
      <c r="BC39" s="140"/>
      <c r="BD39" s="21"/>
      <c r="BE39" s="47"/>
      <c r="BF39" s="51">
        <f t="shared" si="0"/>
        <v>1</v>
      </c>
      <c r="BG39" s="51" t="s">
        <v>21</v>
      </c>
      <c r="BH39" s="51">
        <f t="shared" si="1"/>
        <v>1</v>
      </c>
      <c r="BI39" s="47"/>
      <c r="BJ39" s="47"/>
      <c r="BK39" s="53"/>
      <c r="BL39" s="53"/>
      <c r="BM39" s="57" t="str">
        <f>$AG$16</f>
        <v>TSV Marl-Hüls U10</v>
      </c>
      <c r="BN39" s="55">
        <f>SUM($BF$27+$BF$33+$BF$39+$BH$45+$BH$51)</f>
        <v>13</v>
      </c>
      <c r="BO39" s="55">
        <f>SUM($AW$27+$AW$33+$AW$39+$AZ$45+$AZ$51)</f>
        <v>9</v>
      </c>
      <c r="BP39" s="56" t="s">
        <v>21</v>
      </c>
      <c r="BQ39" s="55">
        <f>SUM($AZ$27+$AZ$33+$AZ$39+$AW$45+$AW$51)</f>
        <v>0</v>
      </c>
      <c r="BR39" s="55">
        <f aca="true" t="shared" si="5" ref="BR39:BR44">SUM(BO39-BQ39)</f>
        <v>9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>
      <c r="A40" s="4"/>
      <c r="B40" s="125">
        <v>15</v>
      </c>
      <c r="C40" s="126"/>
      <c r="D40" s="126"/>
      <c r="E40" s="126"/>
      <c r="F40" s="126"/>
      <c r="G40" s="126" t="s">
        <v>18</v>
      </c>
      <c r="H40" s="126"/>
      <c r="I40" s="126"/>
      <c r="J40" s="127">
        <f t="shared" si="4"/>
        <v>0.49166666666666625</v>
      </c>
      <c r="K40" s="127"/>
      <c r="L40" s="127"/>
      <c r="M40" s="127"/>
      <c r="N40" s="128"/>
      <c r="O40" s="129" t="str">
        <f>D17</f>
        <v>Schalke 04 U10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8" t="s">
        <v>22</v>
      </c>
      <c r="AF40" s="130" t="str">
        <f>D19</f>
        <v>SC West Köln U10</v>
      </c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1"/>
      <c r="AW40" s="118">
        <v>0</v>
      </c>
      <c r="AX40" s="119"/>
      <c r="AY40" s="8" t="s">
        <v>21</v>
      </c>
      <c r="AZ40" s="119">
        <v>2</v>
      </c>
      <c r="BA40" s="120"/>
      <c r="BB40" s="118"/>
      <c r="BC40" s="121"/>
      <c r="BD40" s="21"/>
      <c r="BE40" s="47"/>
      <c r="BF40" s="51">
        <f t="shared" si="0"/>
        <v>0</v>
      </c>
      <c r="BG40" s="51" t="s">
        <v>21</v>
      </c>
      <c r="BH40" s="51">
        <f t="shared" si="1"/>
        <v>3</v>
      </c>
      <c r="BI40" s="47"/>
      <c r="BJ40" s="47"/>
      <c r="BK40" s="53"/>
      <c r="BL40" s="53"/>
      <c r="BM40" s="57" t="str">
        <f>$AG$21</f>
        <v>VfL Bochum U10</v>
      </c>
      <c r="BN40" s="55">
        <f>SUM($BH$31+$BH$37+$BF$43+$BF$47+$BF$51)</f>
        <v>10</v>
      </c>
      <c r="BO40" s="55">
        <f>SUM($AZ$31+$AZ$37+$AW$43+$AW$47+$AW$51)</f>
        <v>10</v>
      </c>
      <c r="BP40" s="56" t="s">
        <v>21</v>
      </c>
      <c r="BQ40" s="55">
        <f>SUM($AW$31+$AW$37+$AZ$43+$AZ$47+$AZ$51)</f>
        <v>3</v>
      </c>
      <c r="BR40" s="55">
        <f t="shared" si="5"/>
        <v>7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>
      <c r="A41" s="4"/>
      <c r="B41" s="132">
        <v>16</v>
      </c>
      <c r="C41" s="133"/>
      <c r="D41" s="133"/>
      <c r="E41" s="133"/>
      <c r="F41" s="133"/>
      <c r="G41" s="133" t="s">
        <v>24</v>
      </c>
      <c r="H41" s="133"/>
      <c r="I41" s="133"/>
      <c r="J41" s="127">
        <f t="shared" si="4"/>
        <v>0.49999999999999956</v>
      </c>
      <c r="K41" s="127"/>
      <c r="L41" s="127"/>
      <c r="M41" s="127"/>
      <c r="N41" s="128"/>
      <c r="O41" s="134" t="str">
        <f>AG17</f>
        <v>TSV Marl-Hüls U11/2</v>
      </c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39" t="s">
        <v>22</v>
      </c>
      <c r="AF41" s="135" t="str">
        <f>AG19</f>
        <v>SV Zweckel U10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6"/>
      <c r="AW41" s="137">
        <v>1</v>
      </c>
      <c r="AX41" s="138"/>
      <c r="AY41" s="39" t="s">
        <v>21</v>
      </c>
      <c r="AZ41" s="138">
        <v>0</v>
      </c>
      <c r="BA41" s="139"/>
      <c r="BB41" s="137"/>
      <c r="BC41" s="140"/>
      <c r="BD41" s="21"/>
      <c r="BE41" s="47"/>
      <c r="BF41" s="51">
        <f t="shared" si="0"/>
        <v>3</v>
      </c>
      <c r="BG41" s="51" t="s">
        <v>21</v>
      </c>
      <c r="BH41" s="51">
        <f t="shared" si="1"/>
        <v>0</v>
      </c>
      <c r="BI41" s="47"/>
      <c r="BJ41" s="47"/>
      <c r="BK41" s="53"/>
      <c r="BL41" s="53"/>
      <c r="BM41" s="57" t="str">
        <f>$AG$20</f>
        <v>SC Preussen Lengerich U10</v>
      </c>
      <c r="BN41" s="55">
        <f>SUM($BF$31+$BH$35+$BH$39+$BH$49+$BF$55)</f>
        <v>6</v>
      </c>
      <c r="BO41" s="55">
        <f>SUM($AW$31+$AZ$35+$AZ$39+$AZ$49+$AW$55)</f>
        <v>5</v>
      </c>
      <c r="BP41" s="56" t="s">
        <v>21</v>
      </c>
      <c r="BQ41" s="55">
        <f>SUM($AZ$31+$AW$35+$AW$39+$AW$49+$AZ$55)</f>
        <v>5</v>
      </c>
      <c r="BR41" s="55">
        <f t="shared" si="5"/>
        <v>0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>
      <c r="A42" s="4"/>
      <c r="B42" s="125">
        <v>17</v>
      </c>
      <c r="C42" s="126"/>
      <c r="D42" s="126"/>
      <c r="E42" s="126"/>
      <c r="F42" s="126"/>
      <c r="G42" s="126" t="s">
        <v>18</v>
      </c>
      <c r="H42" s="126"/>
      <c r="I42" s="126"/>
      <c r="J42" s="127">
        <f t="shared" si="4"/>
        <v>0.5083333333333329</v>
      </c>
      <c r="K42" s="127"/>
      <c r="L42" s="127"/>
      <c r="M42" s="127"/>
      <c r="N42" s="128"/>
      <c r="O42" s="129" t="str">
        <f>D21</f>
        <v>SuS Polsum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8" t="s">
        <v>22</v>
      </c>
      <c r="AF42" s="130" t="str">
        <f>D18</f>
        <v>DSC Wanne-Eickel U10</v>
      </c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1"/>
      <c r="AW42" s="118">
        <v>0</v>
      </c>
      <c r="AX42" s="119"/>
      <c r="AY42" s="8" t="s">
        <v>21</v>
      </c>
      <c r="AZ42" s="119">
        <v>3</v>
      </c>
      <c r="BA42" s="120"/>
      <c r="BB42" s="118"/>
      <c r="BC42" s="121"/>
      <c r="BD42" s="21"/>
      <c r="BE42" s="47"/>
      <c r="BF42" s="51">
        <f t="shared" si="0"/>
        <v>0</v>
      </c>
      <c r="BG42" s="51" t="s">
        <v>21</v>
      </c>
      <c r="BH42" s="51">
        <f t="shared" si="1"/>
        <v>3</v>
      </c>
      <c r="BI42" s="47"/>
      <c r="BJ42" s="47"/>
      <c r="BK42" s="53"/>
      <c r="BL42" s="53"/>
      <c r="BM42" s="57" t="str">
        <f>$AG$17</f>
        <v>TSV Marl-Hüls U11/2</v>
      </c>
      <c r="BN42" s="55">
        <f>SUM($BH$27+$BF$35+$BF$41+$BH$47+$BF$53)</f>
        <v>5</v>
      </c>
      <c r="BO42" s="55">
        <f>SUM($AZ$27+$AW$35+$AW$41+$AZ$47+$AW$53)</f>
        <v>4</v>
      </c>
      <c r="BP42" s="56" t="s">
        <v>21</v>
      </c>
      <c r="BQ42" s="55">
        <f>SUM($AW$27+$AZ$35+$AZ$41+$AW$47+$AZ$53)</f>
        <v>6</v>
      </c>
      <c r="BR42" s="55">
        <f t="shared" si="5"/>
        <v>-2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>
      <c r="A43" s="4"/>
      <c r="B43" s="110">
        <v>18</v>
      </c>
      <c r="C43" s="111"/>
      <c r="D43" s="111"/>
      <c r="E43" s="111"/>
      <c r="F43" s="111"/>
      <c r="G43" s="111" t="s">
        <v>24</v>
      </c>
      <c r="H43" s="111"/>
      <c r="I43" s="111"/>
      <c r="J43" s="112">
        <f t="shared" si="4"/>
        <v>0.5166666666666662</v>
      </c>
      <c r="K43" s="112"/>
      <c r="L43" s="112"/>
      <c r="M43" s="112"/>
      <c r="N43" s="113"/>
      <c r="O43" s="116" t="str">
        <f>AG21</f>
        <v>VfL Bochum U10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9" t="s">
        <v>22</v>
      </c>
      <c r="AF43" s="117" t="str">
        <f>AG18</f>
        <v>RWO U10</v>
      </c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22"/>
      <c r="AW43" s="114">
        <v>4</v>
      </c>
      <c r="AX43" s="123"/>
      <c r="AY43" s="9" t="s">
        <v>21</v>
      </c>
      <c r="AZ43" s="123">
        <v>1</v>
      </c>
      <c r="BA43" s="124"/>
      <c r="BB43" s="114"/>
      <c r="BC43" s="115"/>
      <c r="BD43" s="21"/>
      <c r="BE43" s="47"/>
      <c r="BF43" s="51">
        <f t="shared" si="0"/>
        <v>3</v>
      </c>
      <c r="BG43" s="51" t="s">
        <v>21</v>
      </c>
      <c r="BH43" s="51">
        <f t="shared" si="1"/>
        <v>0</v>
      </c>
      <c r="BI43" s="47"/>
      <c r="BJ43" s="47"/>
      <c r="BK43" s="53"/>
      <c r="BL43" s="53"/>
      <c r="BM43" s="57" t="str">
        <f>$AG$19</f>
        <v>SV Zweckel U10</v>
      </c>
      <c r="BN43" s="55">
        <f>SUM($BH$29+$BF$37+$BH$41+$BF$45+$BH$55)</f>
        <v>4</v>
      </c>
      <c r="BO43" s="55">
        <f>SUM($AZ$29+$AW$37+$AZ$41+$AW$45+$AZ$55)</f>
        <v>1</v>
      </c>
      <c r="BP43" s="56" t="s">
        <v>21</v>
      </c>
      <c r="BQ43" s="55">
        <f>SUM($AW$29+$AZ$37+$AW$41+$AZ$45+$AW$55)</f>
        <v>8</v>
      </c>
      <c r="BR43" s="55">
        <f t="shared" si="5"/>
        <v>-7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>
      <c r="A44" s="4"/>
      <c r="B44" s="145">
        <v>19</v>
      </c>
      <c r="C44" s="146"/>
      <c r="D44" s="146"/>
      <c r="E44" s="146"/>
      <c r="F44" s="146"/>
      <c r="G44" s="146" t="s">
        <v>18</v>
      </c>
      <c r="H44" s="146"/>
      <c r="I44" s="146"/>
      <c r="J44" s="147">
        <f t="shared" si="4"/>
        <v>0.5249999999999995</v>
      </c>
      <c r="K44" s="147"/>
      <c r="L44" s="147"/>
      <c r="M44" s="147"/>
      <c r="N44" s="148"/>
      <c r="O44" s="149" t="str">
        <f>D19</f>
        <v>SC West Köln U10</v>
      </c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6" t="s">
        <v>22</v>
      </c>
      <c r="AF44" s="150" t="str">
        <f>D16</f>
        <v>TSV Marl-Hüls U11/1</v>
      </c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1"/>
      <c r="AW44" s="141">
        <v>2</v>
      </c>
      <c r="AX44" s="142"/>
      <c r="AY44" s="16" t="s">
        <v>21</v>
      </c>
      <c r="AZ44" s="142">
        <v>0</v>
      </c>
      <c r="BA44" s="143"/>
      <c r="BB44" s="141"/>
      <c r="BC44" s="144"/>
      <c r="BD44" s="21"/>
      <c r="BE44" s="47"/>
      <c r="BF44" s="51">
        <f t="shared" si="0"/>
        <v>3</v>
      </c>
      <c r="BG44" s="51" t="s">
        <v>21</v>
      </c>
      <c r="BH44" s="51">
        <f t="shared" si="1"/>
        <v>0</v>
      </c>
      <c r="BI44" s="47"/>
      <c r="BJ44" s="47"/>
      <c r="BK44" s="47"/>
      <c r="BL44" s="47"/>
      <c r="BM44" s="54" t="str">
        <f>$AG$18</f>
        <v>RWO U10</v>
      </c>
      <c r="BN44" s="55">
        <f>SUM($BF$29+$BH$33+$BH$43+$BF$49+$BH$53)</f>
        <v>2</v>
      </c>
      <c r="BO44" s="55">
        <f>SUM($AW$29+$AZ$33+$AZ$43+$AW$49+$AZ$53)</f>
        <v>5</v>
      </c>
      <c r="BP44" s="56" t="s">
        <v>21</v>
      </c>
      <c r="BQ44" s="55">
        <f>SUM($AZ$29+$AW$33+$AW$43+$AZ$49+$AW$53)</f>
        <v>12</v>
      </c>
      <c r="BR44" s="55">
        <f t="shared" si="5"/>
        <v>-7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>
      <c r="A45" s="4"/>
      <c r="B45" s="132">
        <v>20</v>
      </c>
      <c r="C45" s="133"/>
      <c r="D45" s="133"/>
      <c r="E45" s="133"/>
      <c r="F45" s="133"/>
      <c r="G45" s="133" t="s">
        <v>24</v>
      </c>
      <c r="H45" s="133"/>
      <c r="I45" s="133"/>
      <c r="J45" s="127">
        <f t="shared" si="4"/>
        <v>0.5333333333333328</v>
      </c>
      <c r="K45" s="127"/>
      <c r="L45" s="127"/>
      <c r="M45" s="127"/>
      <c r="N45" s="128"/>
      <c r="O45" s="134" t="str">
        <f>AG19</f>
        <v>SV Zweckel U10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39" t="s">
        <v>22</v>
      </c>
      <c r="AF45" s="135" t="str">
        <f>AG16</f>
        <v>TSV Marl-Hüls U10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6"/>
      <c r="AW45" s="137">
        <v>0</v>
      </c>
      <c r="AX45" s="138"/>
      <c r="AY45" s="39" t="s">
        <v>21</v>
      </c>
      <c r="AZ45" s="138">
        <v>3</v>
      </c>
      <c r="BA45" s="139"/>
      <c r="BB45" s="137"/>
      <c r="BC45" s="140"/>
      <c r="BD45" s="21"/>
      <c r="BE45" s="47"/>
      <c r="BF45" s="51">
        <f aca="true" t="shared" si="6" ref="BF45:BF55">IF(ISBLANK(AW45),"0",IF(AW45&gt;AZ45,3,IF(AW45=AZ45,1,0)))</f>
        <v>0</v>
      </c>
      <c r="BG45" s="51" t="s">
        <v>21</v>
      </c>
      <c r="BH45" s="51">
        <f aca="true" t="shared" si="7" ref="BH45:BH55">IF(ISBLANK(AZ45),"0",IF(AZ45&gt;AW45,3,IF(AZ45=AW45,1,0)))</f>
        <v>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>
      <c r="A46" s="4"/>
      <c r="B46" s="125">
        <v>21</v>
      </c>
      <c r="C46" s="126"/>
      <c r="D46" s="126"/>
      <c r="E46" s="126"/>
      <c r="F46" s="126"/>
      <c r="G46" s="126" t="s">
        <v>18</v>
      </c>
      <c r="H46" s="126"/>
      <c r="I46" s="126"/>
      <c r="J46" s="127">
        <f t="shared" si="4"/>
        <v>0.5416666666666661</v>
      </c>
      <c r="K46" s="127"/>
      <c r="L46" s="127"/>
      <c r="M46" s="127"/>
      <c r="N46" s="128"/>
      <c r="O46" s="129" t="str">
        <f>D21</f>
        <v>SuS Polsum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8" t="s">
        <v>22</v>
      </c>
      <c r="AF46" s="130" t="str">
        <f>D17</f>
        <v>Schalke 04 U10</v>
      </c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  <c r="AW46" s="118">
        <v>0</v>
      </c>
      <c r="AX46" s="119"/>
      <c r="AY46" s="8" t="s">
        <v>21</v>
      </c>
      <c r="AZ46" s="119">
        <v>1</v>
      </c>
      <c r="BA46" s="120"/>
      <c r="BB46" s="118"/>
      <c r="BC46" s="121"/>
      <c r="BD46" s="21"/>
      <c r="BE46" s="47"/>
      <c r="BF46" s="51">
        <f t="shared" si="6"/>
        <v>0</v>
      </c>
      <c r="BG46" s="51" t="s">
        <v>21</v>
      </c>
      <c r="BH46" s="51">
        <f t="shared" si="7"/>
        <v>3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>
      <c r="A47" s="4"/>
      <c r="B47" s="132">
        <v>22</v>
      </c>
      <c r="C47" s="133"/>
      <c r="D47" s="133"/>
      <c r="E47" s="133"/>
      <c r="F47" s="133"/>
      <c r="G47" s="133" t="s">
        <v>24</v>
      </c>
      <c r="H47" s="133"/>
      <c r="I47" s="133"/>
      <c r="J47" s="127">
        <f t="shared" si="4"/>
        <v>0.5499999999999994</v>
      </c>
      <c r="K47" s="127"/>
      <c r="L47" s="127"/>
      <c r="M47" s="127"/>
      <c r="N47" s="128"/>
      <c r="O47" s="134" t="str">
        <f>AG21</f>
        <v>VfL Bochum U10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39" t="s">
        <v>22</v>
      </c>
      <c r="AF47" s="135" t="str">
        <f>AG17</f>
        <v>TSV Marl-Hüls U11/2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6"/>
      <c r="AW47" s="137">
        <v>0</v>
      </c>
      <c r="AX47" s="138"/>
      <c r="AY47" s="39" t="s">
        <v>21</v>
      </c>
      <c r="AZ47" s="138">
        <v>0</v>
      </c>
      <c r="BA47" s="139"/>
      <c r="BB47" s="137"/>
      <c r="BC47" s="140"/>
      <c r="BD47" s="21"/>
      <c r="BE47" s="47"/>
      <c r="BF47" s="51">
        <f t="shared" si="6"/>
        <v>1</v>
      </c>
      <c r="BG47" s="51" t="s">
        <v>21</v>
      </c>
      <c r="BH47" s="51">
        <f t="shared" si="7"/>
        <v>1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>
      <c r="A48" s="4"/>
      <c r="B48" s="125">
        <v>23</v>
      </c>
      <c r="C48" s="126"/>
      <c r="D48" s="126"/>
      <c r="E48" s="126"/>
      <c r="F48" s="126"/>
      <c r="G48" s="126" t="s">
        <v>18</v>
      </c>
      <c r="H48" s="126"/>
      <c r="I48" s="126"/>
      <c r="J48" s="127">
        <f t="shared" si="4"/>
        <v>0.5583333333333327</v>
      </c>
      <c r="K48" s="127"/>
      <c r="L48" s="127"/>
      <c r="M48" s="127"/>
      <c r="N48" s="128"/>
      <c r="O48" s="129" t="str">
        <f>D18</f>
        <v>DSC Wanne-Eickel U10</v>
      </c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8" t="s">
        <v>22</v>
      </c>
      <c r="AF48" s="130" t="str">
        <f>D20</f>
        <v>RWE U10</v>
      </c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1"/>
      <c r="AW48" s="118">
        <v>0</v>
      </c>
      <c r="AX48" s="119"/>
      <c r="AY48" s="8" t="s">
        <v>21</v>
      </c>
      <c r="AZ48" s="119">
        <v>2</v>
      </c>
      <c r="BA48" s="120"/>
      <c r="BB48" s="118"/>
      <c r="BC48" s="121"/>
      <c r="BD48" s="21"/>
      <c r="BE48" s="47"/>
      <c r="BF48" s="51">
        <f t="shared" si="6"/>
        <v>0</v>
      </c>
      <c r="BG48" s="51" t="s">
        <v>21</v>
      </c>
      <c r="BH48" s="51">
        <f t="shared" si="7"/>
        <v>3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>
      <c r="A49" s="4"/>
      <c r="B49" s="110">
        <v>24</v>
      </c>
      <c r="C49" s="111"/>
      <c r="D49" s="111"/>
      <c r="E49" s="111"/>
      <c r="F49" s="111"/>
      <c r="G49" s="111" t="s">
        <v>24</v>
      </c>
      <c r="H49" s="111"/>
      <c r="I49" s="111"/>
      <c r="J49" s="112">
        <f t="shared" si="4"/>
        <v>0.566666666666666</v>
      </c>
      <c r="K49" s="112"/>
      <c r="L49" s="112"/>
      <c r="M49" s="112"/>
      <c r="N49" s="113"/>
      <c r="O49" s="116" t="str">
        <f>AG18</f>
        <v>RWO U10</v>
      </c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9" t="s">
        <v>22</v>
      </c>
      <c r="AF49" s="117" t="str">
        <f>AG20</f>
        <v>SC Preussen Lengerich U10</v>
      </c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22"/>
      <c r="AW49" s="114">
        <v>2</v>
      </c>
      <c r="AX49" s="123"/>
      <c r="AY49" s="9" t="s">
        <v>21</v>
      </c>
      <c r="AZ49" s="123">
        <v>2</v>
      </c>
      <c r="BA49" s="124"/>
      <c r="BB49" s="114"/>
      <c r="BC49" s="115"/>
      <c r="BD49" s="21"/>
      <c r="BE49" s="47"/>
      <c r="BF49" s="51">
        <f t="shared" si="6"/>
        <v>1</v>
      </c>
      <c r="BG49" s="51" t="s">
        <v>21</v>
      </c>
      <c r="BH49" s="51">
        <f t="shared" si="7"/>
        <v>1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>
      <c r="A50" s="4"/>
      <c r="B50" s="145">
        <v>25</v>
      </c>
      <c r="C50" s="146"/>
      <c r="D50" s="146"/>
      <c r="E50" s="146"/>
      <c r="F50" s="146"/>
      <c r="G50" s="146" t="s">
        <v>18</v>
      </c>
      <c r="H50" s="146"/>
      <c r="I50" s="146"/>
      <c r="J50" s="147">
        <f t="shared" si="4"/>
        <v>0.5749999999999993</v>
      </c>
      <c r="K50" s="147"/>
      <c r="L50" s="147"/>
      <c r="M50" s="147"/>
      <c r="N50" s="148"/>
      <c r="O50" s="149" t="str">
        <f>D21</f>
        <v>SuS Polsum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6" t="s">
        <v>22</v>
      </c>
      <c r="AF50" s="150" t="str">
        <f>D16</f>
        <v>TSV Marl-Hüls U11/1</v>
      </c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1"/>
      <c r="AW50" s="141">
        <v>1</v>
      </c>
      <c r="AX50" s="142"/>
      <c r="AY50" s="16" t="s">
        <v>21</v>
      </c>
      <c r="AZ50" s="142">
        <v>5</v>
      </c>
      <c r="BA50" s="143"/>
      <c r="BB50" s="141"/>
      <c r="BC50" s="144"/>
      <c r="BD50" s="21"/>
      <c r="BE50" s="47"/>
      <c r="BF50" s="51">
        <f t="shared" si="6"/>
        <v>0</v>
      </c>
      <c r="BG50" s="51" t="s">
        <v>21</v>
      </c>
      <c r="BH50" s="51">
        <f t="shared" si="7"/>
        <v>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>
      <c r="A51" s="4"/>
      <c r="B51" s="132">
        <v>26</v>
      </c>
      <c r="C51" s="133"/>
      <c r="D51" s="133"/>
      <c r="E51" s="133"/>
      <c r="F51" s="133"/>
      <c r="G51" s="133" t="s">
        <v>24</v>
      </c>
      <c r="H51" s="133"/>
      <c r="I51" s="133"/>
      <c r="J51" s="127">
        <f t="shared" si="4"/>
        <v>0.5833333333333326</v>
      </c>
      <c r="K51" s="127"/>
      <c r="L51" s="127"/>
      <c r="M51" s="127"/>
      <c r="N51" s="128"/>
      <c r="O51" s="134" t="str">
        <f>AG21</f>
        <v>VfL Bochum U10</v>
      </c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39" t="s">
        <v>22</v>
      </c>
      <c r="AF51" s="135" t="str">
        <f>AG16</f>
        <v>TSV Marl-Hüls U10</v>
      </c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6"/>
      <c r="AW51" s="137">
        <v>0</v>
      </c>
      <c r="AX51" s="138"/>
      <c r="AY51" s="39" t="s">
        <v>21</v>
      </c>
      <c r="AZ51" s="138">
        <v>1</v>
      </c>
      <c r="BA51" s="139"/>
      <c r="BB51" s="137"/>
      <c r="BC51" s="140"/>
      <c r="BD51" s="21"/>
      <c r="BE51" s="47"/>
      <c r="BF51" s="51">
        <f t="shared" si="6"/>
        <v>0</v>
      </c>
      <c r="BG51" s="51" t="s">
        <v>21</v>
      </c>
      <c r="BH51" s="51">
        <f t="shared" si="7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>
      <c r="A52" s="4"/>
      <c r="B52" s="125">
        <v>27</v>
      </c>
      <c r="C52" s="126"/>
      <c r="D52" s="126"/>
      <c r="E52" s="126"/>
      <c r="F52" s="126"/>
      <c r="G52" s="126" t="s">
        <v>18</v>
      </c>
      <c r="H52" s="126"/>
      <c r="I52" s="126"/>
      <c r="J52" s="127">
        <f t="shared" si="4"/>
        <v>0.5916666666666659</v>
      </c>
      <c r="K52" s="127"/>
      <c r="L52" s="127"/>
      <c r="M52" s="127"/>
      <c r="N52" s="128"/>
      <c r="O52" s="129" t="str">
        <f>D17</f>
        <v>Schalke 04 U10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8" t="s">
        <v>22</v>
      </c>
      <c r="AF52" s="130" t="str">
        <f>D18</f>
        <v>DSC Wanne-Eickel U10</v>
      </c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1"/>
      <c r="AW52" s="118">
        <v>0</v>
      </c>
      <c r="AX52" s="119"/>
      <c r="AY52" s="8" t="s">
        <v>21</v>
      </c>
      <c r="AZ52" s="119">
        <v>0</v>
      </c>
      <c r="BA52" s="120"/>
      <c r="BB52" s="118"/>
      <c r="BC52" s="121"/>
      <c r="BD52" s="21"/>
      <c r="BE52" s="47"/>
      <c r="BF52" s="51">
        <f t="shared" si="6"/>
        <v>1</v>
      </c>
      <c r="BG52" s="51" t="s">
        <v>21</v>
      </c>
      <c r="BH52" s="51">
        <f t="shared" si="7"/>
        <v>1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>
      <c r="A53" s="4"/>
      <c r="B53" s="132">
        <v>28</v>
      </c>
      <c r="C53" s="133"/>
      <c r="D53" s="133"/>
      <c r="E53" s="133"/>
      <c r="F53" s="133"/>
      <c r="G53" s="133" t="s">
        <v>24</v>
      </c>
      <c r="H53" s="133"/>
      <c r="I53" s="133"/>
      <c r="J53" s="127">
        <f t="shared" si="4"/>
        <v>0.5999999999999992</v>
      </c>
      <c r="K53" s="127"/>
      <c r="L53" s="127"/>
      <c r="M53" s="127"/>
      <c r="N53" s="128"/>
      <c r="O53" s="134" t="str">
        <f>AG17</f>
        <v>TSV Marl-Hüls U11/2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39" t="s">
        <v>22</v>
      </c>
      <c r="AF53" s="135" t="str">
        <f>AG18</f>
        <v>RWO U10</v>
      </c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6"/>
      <c r="AW53" s="137">
        <v>2</v>
      </c>
      <c r="AX53" s="138"/>
      <c r="AY53" s="39" t="s">
        <v>21</v>
      </c>
      <c r="AZ53" s="138">
        <v>2</v>
      </c>
      <c r="BA53" s="139"/>
      <c r="BB53" s="137"/>
      <c r="BC53" s="140"/>
      <c r="BD53" s="21"/>
      <c r="BE53" s="47"/>
      <c r="BF53" s="51">
        <f t="shared" si="6"/>
        <v>1</v>
      </c>
      <c r="BG53" s="51" t="s">
        <v>21</v>
      </c>
      <c r="BH53" s="51">
        <f t="shared" si="7"/>
        <v>1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>
      <c r="A54" s="4"/>
      <c r="B54" s="125">
        <v>29</v>
      </c>
      <c r="C54" s="126"/>
      <c r="D54" s="126"/>
      <c r="E54" s="126"/>
      <c r="F54" s="126"/>
      <c r="G54" s="126" t="s">
        <v>18</v>
      </c>
      <c r="H54" s="126"/>
      <c r="I54" s="126"/>
      <c r="J54" s="127">
        <f t="shared" si="4"/>
        <v>0.6083333333333325</v>
      </c>
      <c r="K54" s="127"/>
      <c r="L54" s="127"/>
      <c r="M54" s="127"/>
      <c r="N54" s="128"/>
      <c r="O54" s="129" t="str">
        <f>D20</f>
        <v>RWE U10</v>
      </c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8" t="s">
        <v>22</v>
      </c>
      <c r="AF54" s="130" t="str">
        <f>D19</f>
        <v>SC West Köln U10</v>
      </c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1"/>
      <c r="AW54" s="118">
        <v>1</v>
      </c>
      <c r="AX54" s="119"/>
      <c r="AY54" s="8" t="s">
        <v>21</v>
      </c>
      <c r="AZ54" s="119">
        <v>0</v>
      </c>
      <c r="BA54" s="120"/>
      <c r="BB54" s="118"/>
      <c r="BC54" s="121"/>
      <c r="BD54" s="21"/>
      <c r="BE54" s="47"/>
      <c r="BF54" s="51">
        <f t="shared" si="6"/>
        <v>3</v>
      </c>
      <c r="BG54" s="51" t="s">
        <v>21</v>
      </c>
      <c r="BH54" s="51">
        <f t="shared" si="7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>
      <c r="A55"/>
      <c r="B55" s="110">
        <v>30</v>
      </c>
      <c r="C55" s="111"/>
      <c r="D55" s="111"/>
      <c r="E55" s="111"/>
      <c r="F55" s="111"/>
      <c r="G55" s="111" t="s">
        <v>24</v>
      </c>
      <c r="H55" s="111"/>
      <c r="I55" s="111"/>
      <c r="J55" s="112">
        <f t="shared" si="4"/>
        <v>0.6166666666666658</v>
      </c>
      <c r="K55" s="112"/>
      <c r="L55" s="112"/>
      <c r="M55" s="112"/>
      <c r="N55" s="113"/>
      <c r="O55" s="116" t="str">
        <f>AG20</f>
        <v>SC Preussen Lengerich U10</v>
      </c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9" t="s">
        <v>22</v>
      </c>
      <c r="AF55" s="117" t="str">
        <f>AG19</f>
        <v>SV Zweckel U10</v>
      </c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22"/>
      <c r="AW55" s="114">
        <v>0</v>
      </c>
      <c r="AX55" s="123"/>
      <c r="AY55" s="9" t="s">
        <v>21</v>
      </c>
      <c r="AZ55" s="123">
        <v>0</v>
      </c>
      <c r="BA55" s="124"/>
      <c r="BB55" s="114"/>
      <c r="BC55" s="115"/>
      <c r="BD55" s="22"/>
      <c r="BE55" s="40"/>
      <c r="BF55" s="51">
        <f t="shared" si="6"/>
        <v>1</v>
      </c>
      <c r="BG55" s="51" t="s">
        <v>21</v>
      </c>
      <c r="BH55" s="51">
        <f t="shared" si="7"/>
        <v>1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2:86" s="88" customFormat="1" ht="27.75">
      <c r="B57" s="164" t="str">
        <f>$A$2</f>
        <v>TSV Marl-Hüls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89"/>
      <c r="BE57" s="90"/>
      <c r="BF57" s="91"/>
      <c r="BG57" s="91"/>
      <c r="BH57" s="91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2"/>
      <c r="BW57" s="92"/>
      <c r="BX57" s="92"/>
      <c r="BY57" s="92"/>
      <c r="BZ57" s="92"/>
      <c r="CA57" s="92"/>
      <c r="CB57" s="92"/>
      <c r="CF57" s="93"/>
      <c r="CG57" s="93"/>
      <c r="CH57" s="93"/>
    </row>
    <row r="58" spans="2:86" s="88" customFormat="1" ht="23.25">
      <c r="B58" s="165" t="str">
        <f>$A$3</f>
        <v>1. SPD Marl Hallen-Master-Cup 2014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89"/>
      <c r="BE58" s="90"/>
      <c r="BF58" s="91"/>
      <c r="BG58" s="91"/>
      <c r="BH58" s="91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2"/>
      <c r="BW58" s="92"/>
      <c r="BX58" s="92"/>
      <c r="BY58" s="92"/>
      <c r="BZ58" s="92"/>
      <c r="CA58" s="92"/>
      <c r="CB58" s="92"/>
      <c r="CF58" s="93"/>
      <c r="CG58" s="93"/>
      <c r="CH58" s="93"/>
    </row>
    <row r="59" spans="1:86" s="23" customFormat="1" ht="18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ht="12.75">
      <c r="A61"/>
      <c r="B61" s="1" t="s">
        <v>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2:86" s="10" customFormat="1" ht="13.5" customHeight="1" thickBot="1">
      <c r="B63" s="187" t="s">
        <v>14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 s="187" t="s">
        <v>26</v>
      </c>
      <c r="Q63" s="188"/>
      <c r="R63" s="189"/>
      <c r="S63" s="187" t="s">
        <v>27</v>
      </c>
      <c r="T63" s="188"/>
      <c r="U63" s="188"/>
      <c r="V63" s="188"/>
      <c r="W63" s="189"/>
      <c r="X63" s="187" t="s">
        <v>28</v>
      </c>
      <c r="Y63" s="188"/>
      <c r="Z63" s="189"/>
      <c r="AA63" s="11"/>
      <c r="AB63" s="11"/>
      <c r="AC63" s="11"/>
      <c r="AD63" s="11"/>
      <c r="AE63" s="187" t="s">
        <v>15</v>
      </c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9"/>
      <c r="AS63" s="187" t="s">
        <v>26</v>
      </c>
      <c r="AT63" s="188"/>
      <c r="AU63" s="189"/>
      <c r="AV63" s="187" t="s">
        <v>27</v>
      </c>
      <c r="AW63" s="188"/>
      <c r="AX63" s="188"/>
      <c r="AY63" s="188"/>
      <c r="AZ63" s="189"/>
      <c r="BA63" s="187" t="s">
        <v>28</v>
      </c>
      <c r="BB63" s="188"/>
      <c r="BC63" s="18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ht="12.75">
      <c r="A64"/>
      <c r="B64" s="184" t="s">
        <v>9</v>
      </c>
      <c r="C64" s="185"/>
      <c r="D64" s="172" t="str">
        <f aca="true" t="shared" si="8" ref="D64:D69">BM32</f>
        <v>RWE U10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4"/>
      <c r="P64" s="175">
        <f aca="true" t="shared" si="9" ref="P64:P69">BN32</f>
        <v>12</v>
      </c>
      <c r="Q64" s="176"/>
      <c r="R64" s="177"/>
      <c r="S64" s="185">
        <f aca="true" t="shared" si="10" ref="S64:S69">BO32</f>
        <v>10</v>
      </c>
      <c r="T64" s="185"/>
      <c r="U64" s="12" t="s">
        <v>21</v>
      </c>
      <c r="V64" s="185">
        <f aca="true" t="shared" si="11" ref="V64:V69">BQ32</f>
        <v>2</v>
      </c>
      <c r="W64" s="185"/>
      <c r="X64" s="181">
        <f aca="true" t="shared" si="12" ref="X64:X69">BR32</f>
        <v>8</v>
      </c>
      <c r="Y64" s="182"/>
      <c r="Z64" s="183"/>
      <c r="AA64" s="4"/>
      <c r="AB64" s="4"/>
      <c r="AC64" s="4"/>
      <c r="AD64" s="4"/>
      <c r="AE64" s="184" t="s">
        <v>9</v>
      </c>
      <c r="AF64" s="185"/>
      <c r="AG64" s="172" t="str">
        <f aca="true" t="shared" si="13" ref="AG64:AG69">BM39</f>
        <v>TSV Marl-Hüls U10</v>
      </c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4"/>
      <c r="AS64" s="175">
        <f aca="true" t="shared" si="14" ref="AS64:AS69">BN39</f>
        <v>13</v>
      </c>
      <c r="AT64" s="176"/>
      <c r="AU64" s="177"/>
      <c r="AV64" s="185">
        <f aca="true" t="shared" si="15" ref="AV64:AV69">BO39</f>
        <v>9</v>
      </c>
      <c r="AW64" s="185"/>
      <c r="AX64" s="12" t="s">
        <v>21</v>
      </c>
      <c r="AY64" s="185">
        <f aca="true" t="shared" si="16" ref="AY64:AY69">BQ39</f>
        <v>0</v>
      </c>
      <c r="AZ64" s="185"/>
      <c r="BA64" s="181">
        <f aca="true" t="shared" si="17" ref="BA64:BA69">BR39</f>
        <v>9</v>
      </c>
      <c r="BB64" s="182"/>
      <c r="BC64" s="183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86" s="23" customFormat="1" ht="12.75">
      <c r="A65"/>
      <c r="B65" s="168" t="s">
        <v>10</v>
      </c>
      <c r="C65" s="155"/>
      <c r="D65" s="169" t="str">
        <f t="shared" si="8"/>
        <v>DSC Wanne-Eickel U10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1"/>
      <c r="P65" s="178">
        <f t="shared" si="9"/>
        <v>10</v>
      </c>
      <c r="Q65" s="179"/>
      <c r="R65" s="180"/>
      <c r="S65" s="155">
        <f t="shared" si="10"/>
        <v>7</v>
      </c>
      <c r="T65" s="155"/>
      <c r="U65" s="13" t="s">
        <v>21</v>
      </c>
      <c r="V65" s="155">
        <f t="shared" si="11"/>
        <v>3</v>
      </c>
      <c r="W65" s="155"/>
      <c r="X65" s="161">
        <f t="shared" si="12"/>
        <v>4</v>
      </c>
      <c r="Y65" s="162"/>
      <c r="Z65" s="163"/>
      <c r="AA65" s="4"/>
      <c r="AB65" s="4"/>
      <c r="AC65" s="4"/>
      <c r="AD65" s="4"/>
      <c r="AE65" s="168" t="s">
        <v>10</v>
      </c>
      <c r="AF65" s="155"/>
      <c r="AG65" s="169" t="str">
        <f t="shared" si="13"/>
        <v>VfL Bochum U10</v>
      </c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1"/>
      <c r="AS65" s="178">
        <f t="shared" si="14"/>
        <v>10</v>
      </c>
      <c r="AT65" s="179"/>
      <c r="AU65" s="180"/>
      <c r="AV65" s="155">
        <f t="shared" si="15"/>
        <v>10</v>
      </c>
      <c r="AW65" s="155"/>
      <c r="AX65" s="13" t="s">
        <v>21</v>
      </c>
      <c r="AY65" s="155">
        <f t="shared" si="16"/>
        <v>3</v>
      </c>
      <c r="AZ65" s="155"/>
      <c r="BA65" s="161">
        <f t="shared" si="17"/>
        <v>7</v>
      </c>
      <c r="BB65" s="162"/>
      <c r="BC65" s="163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86" s="23" customFormat="1" ht="12.75">
      <c r="A66"/>
      <c r="B66" s="168" t="s">
        <v>11</v>
      </c>
      <c r="C66" s="155"/>
      <c r="D66" s="169" t="str">
        <f t="shared" si="8"/>
        <v>SC West Köln U10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1"/>
      <c r="P66" s="178">
        <f t="shared" si="9"/>
        <v>9</v>
      </c>
      <c r="Q66" s="179"/>
      <c r="R66" s="180"/>
      <c r="S66" s="155">
        <f t="shared" si="10"/>
        <v>7</v>
      </c>
      <c r="T66" s="155"/>
      <c r="U66" s="13" t="s">
        <v>21</v>
      </c>
      <c r="V66" s="155">
        <f t="shared" si="11"/>
        <v>4</v>
      </c>
      <c r="W66" s="155"/>
      <c r="X66" s="161">
        <f t="shared" si="12"/>
        <v>3</v>
      </c>
      <c r="Y66" s="162"/>
      <c r="Z66" s="163"/>
      <c r="AA66" s="4"/>
      <c r="AB66" s="4"/>
      <c r="AC66" s="4"/>
      <c r="AD66" s="4"/>
      <c r="AE66" s="168" t="s">
        <v>11</v>
      </c>
      <c r="AF66" s="155"/>
      <c r="AG66" s="169" t="str">
        <f t="shared" si="13"/>
        <v>SC Preussen Lengerich U10</v>
      </c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1"/>
      <c r="AS66" s="178">
        <f t="shared" si="14"/>
        <v>6</v>
      </c>
      <c r="AT66" s="179"/>
      <c r="AU66" s="180"/>
      <c r="AV66" s="155">
        <f t="shared" si="15"/>
        <v>5</v>
      </c>
      <c r="AW66" s="155"/>
      <c r="AX66" s="13" t="s">
        <v>21</v>
      </c>
      <c r="AY66" s="155">
        <f t="shared" si="16"/>
        <v>5</v>
      </c>
      <c r="AZ66" s="155"/>
      <c r="BA66" s="161">
        <f t="shared" si="17"/>
        <v>0</v>
      </c>
      <c r="BB66" s="162"/>
      <c r="BC66" s="163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86" s="23" customFormat="1" ht="12.75">
      <c r="A67"/>
      <c r="B67" s="168" t="s">
        <v>12</v>
      </c>
      <c r="C67" s="155"/>
      <c r="D67" s="169" t="str">
        <f t="shared" si="8"/>
        <v>TSV Marl-Hüls U11/1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1"/>
      <c r="P67" s="178">
        <f t="shared" si="9"/>
        <v>7</v>
      </c>
      <c r="Q67" s="179"/>
      <c r="R67" s="180"/>
      <c r="S67" s="155">
        <f t="shared" si="10"/>
        <v>7</v>
      </c>
      <c r="T67" s="155"/>
      <c r="U67" s="13" t="s">
        <v>21</v>
      </c>
      <c r="V67" s="155">
        <f t="shared" si="11"/>
        <v>5</v>
      </c>
      <c r="W67" s="155"/>
      <c r="X67" s="161">
        <f t="shared" si="12"/>
        <v>2</v>
      </c>
      <c r="Y67" s="162"/>
      <c r="Z67" s="163"/>
      <c r="AA67" s="4"/>
      <c r="AB67" s="4"/>
      <c r="AC67" s="4"/>
      <c r="AD67" s="4"/>
      <c r="AE67" s="168" t="s">
        <v>12</v>
      </c>
      <c r="AF67" s="155"/>
      <c r="AG67" s="169" t="str">
        <f t="shared" si="13"/>
        <v>TSV Marl-Hüls U11/2</v>
      </c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1"/>
      <c r="AS67" s="178">
        <f t="shared" si="14"/>
        <v>5</v>
      </c>
      <c r="AT67" s="179"/>
      <c r="AU67" s="180"/>
      <c r="AV67" s="155">
        <f t="shared" si="15"/>
        <v>4</v>
      </c>
      <c r="AW67" s="155"/>
      <c r="AX67" s="13" t="s">
        <v>21</v>
      </c>
      <c r="AY67" s="155">
        <f t="shared" si="16"/>
        <v>6</v>
      </c>
      <c r="AZ67" s="155"/>
      <c r="BA67" s="161">
        <f t="shared" si="17"/>
        <v>-2</v>
      </c>
      <c r="BB67" s="162"/>
      <c r="BC67" s="163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86" s="23" customFormat="1" ht="12.75">
      <c r="A68"/>
      <c r="B68" s="168" t="s">
        <v>13</v>
      </c>
      <c r="C68" s="155"/>
      <c r="D68" s="169" t="str">
        <f t="shared" si="8"/>
        <v>Schalke 04 U10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1"/>
      <c r="P68" s="178">
        <f t="shared" si="9"/>
        <v>5</v>
      </c>
      <c r="Q68" s="179"/>
      <c r="R68" s="180"/>
      <c r="S68" s="155">
        <f t="shared" si="10"/>
        <v>1</v>
      </c>
      <c r="T68" s="155"/>
      <c r="U68" s="13" t="s">
        <v>21</v>
      </c>
      <c r="V68" s="155">
        <f t="shared" si="11"/>
        <v>4</v>
      </c>
      <c r="W68" s="155"/>
      <c r="X68" s="161">
        <f t="shared" si="12"/>
        <v>-3</v>
      </c>
      <c r="Y68" s="162"/>
      <c r="Z68" s="163"/>
      <c r="AA68" s="4"/>
      <c r="AB68" s="4"/>
      <c r="AC68" s="4"/>
      <c r="AD68" s="4"/>
      <c r="AE68" s="168" t="s">
        <v>13</v>
      </c>
      <c r="AF68" s="155"/>
      <c r="AG68" s="169" t="str">
        <f t="shared" si="13"/>
        <v>SV Zweckel U10</v>
      </c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1"/>
      <c r="AS68" s="178">
        <f t="shared" si="14"/>
        <v>4</v>
      </c>
      <c r="AT68" s="179"/>
      <c r="AU68" s="180"/>
      <c r="AV68" s="155">
        <f t="shared" si="15"/>
        <v>1</v>
      </c>
      <c r="AW68" s="155"/>
      <c r="AX68" s="13" t="s">
        <v>21</v>
      </c>
      <c r="AY68" s="155">
        <f t="shared" si="16"/>
        <v>8</v>
      </c>
      <c r="AZ68" s="155"/>
      <c r="BA68" s="161">
        <f t="shared" si="17"/>
        <v>-7</v>
      </c>
      <c r="BB68" s="162"/>
      <c r="BC68" s="163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86" s="23" customFormat="1" ht="13.5" thickBot="1">
      <c r="A69"/>
      <c r="B69" s="108" t="s">
        <v>38</v>
      </c>
      <c r="C69" s="109"/>
      <c r="D69" s="152" t="str">
        <f t="shared" si="8"/>
        <v>SuS Polsum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4"/>
      <c r="P69" s="103">
        <f t="shared" si="9"/>
        <v>0</v>
      </c>
      <c r="Q69" s="104"/>
      <c r="R69" s="105"/>
      <c r="S69" s="98">
        <f t="shared" si="10"/>
        <v>3</v>
      </c>
      <c r="T69" s="98"/>
      <c r="U69" s="14" t="s">
        <v>21</v>
      </c>
      <c r="V69" s="98">
        <f t="shared" si="11"/>
        <v>17</v>
      </c>
      <c r="W69" s="98"/>
      <c r="X69" s="99">
        <f t="shared" si="12"/>
        <v>-14</v>
      </c>
      <c r="Y69" s="100"/>
      <c r="Z69" s="101"/>
      <c r="AA69" s="4"/>
      <c r="AB69" s="4"/>
      <c r="AC69" s="4"/>
      <c r="AD69" s="4"/>
      <c r="AE69" s="108" t="s">
        <v>38</v>
      </c>
      <c r="AF69" s="109"/>
      <c r="AG69" s="152" t="str">
        <f t="shared" si="13"/>
        <v>RWO U10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4"/>
      <c r="AS69" s="103">
        <f t="shared" si="14"/>
        <v>2</v>
      </c>
      <c r="AT69" s="104"/>
      <c r="AU69" s="105"/>
      <c r="AV69" s="98">
        <f t="shared" si="15"/>
        <v>5</v>
      </c>
      <c r="AW69" s="98"/>
      <c r="AX69" s="14" t="s">
        <v>21</v>
      </c>
      <c r="AY69" s="98">
        <f t="shared" si="16"/>
        <v>12</v>
      </c>
      <c r="AZ69" s="98"/>
      <c r="BA69" s="99">
        <f t="shared" si="17"/>
        <v>-7</v>
      </c>
      <c r="BB69" s="100"/>
      <c r="BC69" s="101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86" s="23" customFormat="1" ht="12.75">
      <c r="A71"/>
      <c r="B71" s="1" t="s">
        <v>31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2</v>
      </c>
      <c r="H73" s="186">
        <v>0.6354166666666666</v>
      </c>
      <c r="I73" s="186"/>
      <c r="J73" s="186"/>
      <c r="K73" s="186"/>
      <c r="L73" s="186"/>
      <c r="M73" s="7" t="s">
        <v>3</v>
      </c>
      <c r="N73" s="2"/>
      <c r="O73" s="2"/>
      <c r="P73" s="2"/>
      <c r="Q73" s="2"/>
      <c r="R73" s="2"/>
      <c r="S73" s="2"/>
      <c r="T73" s="6" t="s">
        <v>4</v>
      </c>
      <c r="U73" s="202">
        <v>1</v>
      </c>
      <c r="V73" s="202"/>
      <c r="W73" s="26" t="s">
        <v>37</v>
      </c>
      <c r="X73" s="102">
        <v>0.009027777777777779</v>
      </c>
      <c r="Y73" s="102"/>
      <c r="Z73" s="102"/>
      <c r="AA73" s="102"/>
      <c r="AB73" s="102"/>
      <c r="AC73" s="7" t="s">
        <v>6</v>
      </c>
      <c r="AD73" s="2"/>
      <c r="AE73" s="2"/>
      <c r="AF73" s="2"/>
      <c r="AG73" s="2"/>
      <c r="AH73" s="2"/>
      <c r="AI73" s="2"/>
      <c r="AJ73" s="2"/>
      <c r="AK73" s="6" t="s">
        <v>7</v>
      </c>
      <c r="AL73" s="102">
        <v>0.001388888888888889</v>
      </c>
      <c r="AM73" s="102"/>
      <c r="AN73" s="102"/>
      <c r="AO73" s="102"/>
      <c r="AP73" s="102"/>
      <c r="AQ73" s="7" t="s">
        <v>6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2:107" ht="19.5" customHeight="1" thickBot="1">
      <c r="B75" s="233" t="s">
        <v>16</v>
      </c>
      <c r="C75" s="234"/>
      <c r="D75" s="235"/>
      <c r="E75" s="236"/>
      <c r="F75" s="236"/>
      <c r="G75" s="236"/>
      <c r="H75" s="236"/>
      <c r="I75" s="234"/>
      <c r="J75" s="235" t="s">
        <v>19</v>
      </c>
      <c r="K75" s="236"/>
      <c r="L75" s="236"/>
      <c r="M75" s="236"/>
      <c r="N75" s="234"/>
      <c r="O75" s="235" t="s">
        <v>41</v>
      </c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4"/>
      <c r="AW75" s="235" t="s">
        <v>23</v>
      </c>
      <c r="AX75" s="236"/>
      <c r="AY75" s="236"/>
      <c r="AZ75" s="236"/>
      <c r="BA75" s="234"/>
      <c r="BB75" s="235"/>
      <c r="BC75" s="237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214">
        <v>31</v>
      </c>
      <c r="C76" s="221"/>
      <c r="D76" s="238"/>
      <c r="E76" s="239"/>
      <c r="F76" s="239"/>
      <c r="G76" s="239"/>
      <c r="H76" s="239"/>
      <c r="I76" s="240"/>
      <c r="J76" s="247">
        <v>0.6354166666666666</v>
      </c>
      <c r="K76" s="248"/>
      <c r="L76" s="248"/>
      <c r="M76" s="248"/>
      <c r="N76" s="249"/>
      <c r="O76" s="253" t="str">
        <f>IF(ISBLANK($AZ$54),"",$D$64)</f>
        <v>RWE U10</v>
      </c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6" t="s">
        <v>22</v>
      </c>
      <c r="AF76" s="150" t="str">
        <f>IF(ISBLANK($AZ$55),"",$AG$67)</f>
        <v>TSV Marl-Hüls U11/2</v>
      </c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246"/>
      <c r="AW76" s="225">
        <v>6</v>
      </c>
      <c r="AX76" s="223"/>
      <c r="AY76" s="223" t="s">
        <v>21</v>
      </c>
      <c r="AZ76" s="223">
        <v>2</v>
      </c>
      <c r="BA76" s="231"/>
      <c r="BB76" s="214"/>
      <c r="BC76" s="221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79" customFormat="1" ht="12" customHeight="1" thickBot="1">
      <c r="B77" s="216"/>
      <c r="C77" s="222"/>
      <c r="D77" s="241"/>
      <c r="E77" s="242"/>
      <c r="F77" s="242"/>
      <c r="G77" s="242"/>
      <c r="H77" s="242"/>
      <c r="I77" s="243"/>
      <c r="J77" s="250"/>
      <c r="K77" s="251"/>
      <c r="L77" s="251"/>
      <c r="M77" s="251"/>
      <c r="N77" s="252"/>
      <c r="O77" s="218" t="s">
        <v>33</v>
      </c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17"/>
      <c r="AF77" s="219" t="s">
        <v>48</v>
      </c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20"/>
      <c r="AW77" s="226"/>
      <c r="AX77" s="224"/>
      <c r="AY77" s="224"/>
      <c r="AZ77" s="224"/>
      <c r="BA77" s="232"/>
      <c r="BB77" s="216"/>
      <c r="BC77" s="222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233" t="s">
        <v>16</v>
      </c>
      <c r="C79" s="234"/>
      <c r="D79" s="235"/>
      <c r="E79" s="236"/>
      <c r="F79" s="236"/>
      <c r="G79" s="236"/>
      <c r="H79" s="236"/>
      <c r="I79" s="234"/>
      <c r="J79" s="235" t="s">
        <v>19</v>
      </c>
      <c r="K79" s="236"/>
      <c r="L79" s="236"/>
      <c r="M79" s="236"/>
      <c r="N79" s="234"/>
      <c r="O79" s="235" t="s">
        <v>42</v>
      </c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4"/>
      <c r="AW79" s="235" t="s">
        <v>23</v>
      </c>
      <c r="AX79" s="236"/>
      <c r="AY79" s="236"/>
      <c r="AZ79" s="236"/>
      <c r="BA79" s="234"/>
      <c r="BB79" s="235"/>
      <c r="BC79" s="237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214">
        <v>32</v>
      </c>
      <c r="C80" s="221"/>
      <c r="D80" s="238"/>
      <c r="E80" s="239"/>
      <c r="F80" s="239"/>
      <c r="G80" s="239"/>
      <c r="H80" s="239"/>
      <c r="I80" s="240"/>
      <c r="J80" s="247">
        <f>J76+$U$73*$X$73+$AL$73</f>
        <v>0.6458333333333333</v>
      </c>
      <c r="K80" s="248"/>
      <c r="L80" s="248"/>
      <c r="M80" s="248"/>
      <c r="N80" s="249"/>
      <c r="O80" s="253" t="str">
        <f>IF(ISBLANK($AZ$55),"",$AG$64)</f>
        <v>TSV Marl-Hüls U10</v>
      </c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6" t="s">
        <v>22</v>
      </c>
      <c r="AF80" s="150" t="str">
        <f>IF(ISBLANK($AZ$54),"",$D$67)</f>
        <v>TSV Marl-Hüls U11/1</v>
      </c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246"/>
      <c r="AW80" s="225">
        <v>0</v>
      </c>
      <c r="AX80" s="223"/>
      <c r="AY80" s="223" t="s">
        <v>21</v>
      </c>
      <c r="AZ80" s="223">
        <v>1</v>
      </c>
      <c r="BA80" s="231"/>
      <c r="BB80" s="214"/>
      <c r="BC80" s="221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216"/>
      <c r="C81" s="222"/>
      <c r="D81" s="241"/>
      <c r="E81" s="242"/>
      <c r="F81" s="242"/>
      <c r="G81" s="242"/>
      <c r="H81" s="242"/>
      <c r="I81" s="243"/>
      <c r="J81" s="250"/>
      <c r="K81" s="251"/>
      <c r="L81" s="251"/>
      <c r="M81" s="251"/>
      <c r="N81" s="252"/>
      <c r="O81" s="218" t="s">
        <v>35</v>
      </c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17"/>
      <c r="AF81" s="219" t="s">
        <v>49</v>
      </c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20"/>
      <c r="AW81" s="226"/>
      <c r="AX81" s="224"/>
      <c r="AY81" s="224"/>
      <c r="AZ81" s="224"/>
      <c r="BA81" s="232"/>
      <c r="BB81" s="216"/>
      <c r="BC81" s="222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233" t="s">
        <v>16</v>
      </c>
      <c r="C83" s="234"/>
      <c r="D83" s="235"/>
      <c r="E83" s="236"/>
      <c r="F83" s="236"/>
      <c r="G83" s="236"/>
      <c r="H83" s="236"/>
      <c r="I83" s="234"/>
      <c r="J83" s="235" t="s">
        <v>19</v>
      </c>
      <c r="K83" s="236"/>
      <c r="L83" s="236"/>
      <c r="M83" s="236"/>
      <c r="N83" s="234"/>
      <c r="O83" s="235" t="s">
        <v>43</v>
      </c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4"/>
      <c r="AW83" s="235" t="s">
        <v>23</v>
      </c>
      <c r="AX83" s="236"/>
      <c r="AY83" s="236"/>
      <c r="AZ83" s="236"/>
      <c r="BA83" s="234"/>
      <c r="BB83" s="235"/>
      <c r="BC83" s="237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214">
        <v>33</v>
      </c>
      <c r="C84" s="221"/>
      <c r="D84" s="238"/>
      <c r="E84" s="239"/>
      <c r="F84" s="239"/>
      <c r="G84" s="239"/>
      <c r="H84" s="239"/>
      <c r="I84" s="240"/>
      <c r="J84" s="247">
        <f>J80+$U$73*$X$73+$AL$73</f>
        <v>0.6562499999999999</v>
      </c>
      <c r="K84" s="248"/>
      <c r="L84" s="248"/>
      <c r="M84" s="248"/>
      <c r="N84" s="249"/>
      <c r="O84" s="253" t="str">
        <f>IF(ISBLANK($AZ$54),"",$D$65)</f>
        <v>DSC Wanne-Eickel U10</v>
      </c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6" t="s">
        <v>22</v>
      </c>
      <c r="AF84" s="150" t="str">
        <f>IF(ISBLANK($AZ$55),"",$AG$66)</f>
        <v>SC Preussen Lengerich U10</v>
      </c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246"/>
      <c r="AW84" s="225">
        <v>3</v>
      </c>
      <c r="AX84" s="223"/>
      <c r="AY84" s="223" t="s">
        <v>21</v>
      </c>
      <c r="AZ84" s="223">
        <v>1</v>
      </c>
      <c r="BA84" s="231"/>
      <c r="BB84" s="214"/>
      <c r="BC84" s="221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>
      <c r="B85" s="216"/>
      <c r="C85" s="222"/>
      <c r="D85" s="241"/>
      <c r="E85" s="242"/>
      <c r="F85" s="242"/>
      <c r="G85" s="242"/>
      <c r="H85" s="242"/>
      <c r="I85" s="243"/>
      <c r="J85" s="250"/>
      <c r="K85" s="251"/>
      <c r="L85" s="251"/>
      <c r="M85" s="251"/>
      <c r="N85" s="252"/>
      <c r="O85" s="218" t="s">
        <v>32</v>
      </c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17"/>
      <c r="AF85" s="219" t="s">
        <v>40</v>
      </c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20"/>
      <c r="AW85" s="226"/>
      <c r="AX85" s="224"/>
      <c r="AY85" s="224"/>
      <c r="AZ85" s="224"/>
      <c r="BA85" s="232"/>
      <c r="BB85" s="216"/>
      <c r="BC85" s="222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233" t="s">
        <v>16</v>
      </c>
      <c r="C87" s="234"/>
      <c r="D87" s="235"/>
      <c r="E87" s="236"/>
      <c r="F87" s="236"/>
      <c r="G87" s="236"/>
      <c r="H87" s="236"/>
      <c r="I87" s="234"/>
      <c r="J87" s="235" t="s">
        <v>19</v>
      </c>
      <c r="K87" s="236"/>
      <c r="L87" s="236"/>
      <c r="M87" s="236"/>
      <c r="N87" s="234"/>
      <c r="O87" s="235" t="s">
        <v>44</v>
      </c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4"/>
      <c r="AW87" s="235" t="s">
        <v>23</v>
      </c>
      <c r="AX87" s="236"/>
      <c r="AY87" s="236"/>
      <c r="AZ87" s="236"/>
      <c r="BA87" s="234"/>
      <c r="BB87" s="235"/>
      <c r="BC87" s="237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214">
        <v>34</v>
      </c>
      <c r="C88" s="221"/>
      <c r="D88" s="238"/>
      <c r="E88" s="239"/>
      <c r="F88" s="239"/>
      <c r="G88" s="239"/>
      <c r="H88" s="239"/>
      <c r="I88" s="240"/>
      <c r="J88" s="247">
        <f>J84+$U$73*$X$73+$AL$73</f>
        <v>0.6666666666666665</v>
      </c>
      <c r="K88" s="248"/>
      <c r="L88" s="248"/>
      <c r="M88" s="248"/>
      <c r="N88" s="249"/>
      <c r="O88" s="253" t="str">
        <f>IF(ISBLANK($AZ$55),"",$AG$65)</f>
        <v>VfL Bochum U10</v>
      </c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6" t="s">
        <v>22</v>
      </c>
      <c r="AF88" s="150" t="str">
        <f>IF(ISBLANK($AZ$54),"",$D$66)</f>
        <v>SC West Köln U10</v>
      </c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246"/>
      <c r="AW88" s="225">
        <v>2</v>
      </c>
      <c r="AX88" s="223"/>
      <c r="AY88" s="223" t="s">
        <v>21</v>
      </c>
      <c r="AZ88" s="223">
        <v>1</v>
      </c>
      <c r="BA88" s="231"/>
      <c r="BB88" s="214"/>
      <c r="BC88" s="221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216"/>
      <c r="C89" s="222"/>
      <c r="D89" s="241"/>
      <c r="E89" s="242"/>
      <c r="F89" s="242"/>
      <c r="G89" s="242"/>
      <c r="H89" s="242"/>
      <c r="I89" s="243"/>
      <c r="J89" s="250"/>
      <c r="K89" s="251"/>
      <c r="L89" s="251"/>
      <c r="M89" s="251"/>
      <c r="N89" s="252"/>
      <c r="O89" s="218" t="s">
        <v>34</v>
      </c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17"/>
      <c r="AF89" s="219" t="s">
        <v>39</v>
      </c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20"/>
      <c r="AW89" s="226"/>
      <c r="AX89" s="224"/>
      <c r="AY89" s="224"/>
      <c r="AZ89" s="224"/>
      <c r="BA89" s="232"/>
      <c r="BB89" s="216"/>
      <c r="BC89" s="222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260" t="s">
        <v>16</v>
      </c>
      <c r="C91" s="261"/>
      <c r="D91" s="262"/>
      <c r="E91" s="263"/>
      <c r="F91" s="263"/>
      <c r="G91" s="263"/>
      <c r="H91" s="263"/>
      <c r="I91" s="261"/>
      <c r="J91" s="262" t="s">
        <v>19</v>
      </c>
      <c r="K91" s="263"/>
      <c r="L91" s="263"/>
      <c r="M91" s="263"/>
      <c r="N91" s="261"/>
      <c r="O91" s="262" t="s">
        <v>46</v>
      </c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1"/>
      <c r="AW91" s="262" t="s">
        <v>23</v>
      </c>
      <c r="AX91" s="263"/>
      <c r="AY91" s="263"/>
      <c r="AZ91" s="263"/>
      <c r="BA91" s="261"/>
      <c r="BB91" s="262"/>
      <c r="BC91" s="264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214">
        <v>35</v>
      </c>
      <c r="C92" s="221"/>
      <c r="D92" s="238"/>
      <c r="E92" s="239"/>
      <c r="F92" s="239"/>
      <c r="G92" s="239"/>
      <c r="H92" s="239"/>
      <c r="I92" s="240"/>
      <c r="J92" s="247">
        <f>J88+2*($U$73*$X$73+$AL$73)</f>
        <v>0.6874999999999999</v>
      </c>
      <c r="K92" s="248"/>
      <c r="L92" s="248"/>
      <c r="M92" s="248"/>
      <c r="N92" s="249"/>
      <c r="O92" s="253" t="str">
        <f>IF(ISBLANK($AZ$76)," ",IF($AW$76&gt;$AZ$76,$O$76,IF($AZ$76&gt;$AW$76,$AF$76)))</f>
        <v>RWE U10</v>
      </c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6" t="s">
        <v>22</v>
      </c>
      <c r="AF92" s="150" t="str">
        <f>IF(ISBLANK($AZ$80)," ",IF($AW$80&gt;$AZ$80,$O$80,IF($AZ$80&gt;$AW$80,$AF$80)))</f>
        <v>TSV Marl-Hüls U11/1</v>
      </c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246"/>
      <c r="AW92" s="225">
        <v>2</v>
      </c>
      <c r="AX92" s="223"/>
      <c r="AY92" s="223" t="s">
        <v>21</v>
      </c>
      <c r="AZ92" s="223">
        <v>5</v>
      </c>
      <c r="BA92" s="231"/>
      <c r="BB92" s="214" t="s">
        <v>76</v>
      </c>
      <c r="BC92" s="221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>
      <c r="B93" s="216"/>
      <c r="C93" s="222"/>
      <c r="D93" s="241"/>
      <c r="E93" s="242"/>
      <c r="F93" s="242"/>
      <c r="G93" s="242"/>
      <c r="H93" s="242"/>
      <c r="I93" s="243"/>
      <c r="J93" s="250"/>
      <c r="K93" s="251"/>
      <c r="L93" s="251"/>
      <c r="M93" s="251"/>
      <c r="N93" s="252"/>
      <c r="O93" s="218" t="s">
        <v>50</v>
      </c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17"/>
      <c r="AF93" s="219" t="s">
        <v>51</v>
      </c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20"/>
      <c r="AW93" s="226"/>
      <c r="AX93" s="224"/>
      <c r="AY93" s="224"/>
      <c r="AZ93" s="224"/>
      <c r="BA93" s="232"/>
      <c r="BB93" s="216"/>
      <c r="BC93" s="222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260" t="s">
        <v>16</v>
      </c>
      <c r="C95" s="261"/>
      <c r="D95" s="262"/>
      <c r="E95" s="263"/>
      <c r="F95" s="263"/>
      <c r="G95" s="263"/>
      <c r="H95" s="263"/>
      <c r="I95" s="261"/>
      <c r="J95" s="262" t="s">
        <v>19</v>
      </c>
      <c r="K95" s="263"/>
      <c r="L95" s="263"/>
      <c r="M95" s="263"/>
      <c r="N95" s="261"/>
      <c r="O95" s="262" t="s">
        <v>47</v>
      </c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1"/>
      <c r="AW95" s="262" t="s">
        <v>23</v>
      </c>
      <c r="AX95" s="263"/>
      <c r="AY95" s="263"/>
      <c r="AZ95" s="263"/>
      <c r="BA95" s="261"/>
      <c r="BB95" s="262"/>
      <c r="BC95" s="264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214">
        <v>36</v>
      </c>
      <c r="C96" s="221"/>
      <c r="D96" s="238"/>
      <c r="E96" s="239"/>
      <c r="F96" s="239"/>
      <c r="G96" s="239"/>
      <c r="H96" s="239"/>
      <c r="I96" s="240"/>
      <c r="J96" s="247">
        <f>J92+$U$73*$X$73+$AL$73</f>
        <v>0.6979166666666665</v>
      </c>
      <c r="K96" s="248"/>
      <c r="L96" s="248"/>
      <c r="M96" s="248"/>
      <c r="N96" s="249"/>
      <c r="O96" s="253" t="str">
        <f>IF(ISBLANK($AZ$84)," ",IF($AW$84&gt;$AZ$84,$O$84,IF($AZ$84&gt;$AW$84,$AF$84)))</f>
        <v>DSC Wanne-Eickel U10</v>
      </c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6" t="s">
        <v>22</v>
      </c>
      <c r="AF96" s="150" t="str">
        <f>IF(ISBLANK($AZ$88)," ",IF($AW$88&gt;$AZ$88,$O$88,IF($AZ$88&gt;$AW$88,$AF$88)))</f>
        <v>VfL Bochum U10</v>
      </c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246"/>
      <c r="AW96" s="225">
        <v>1</v>
      </c>
      <c r="AX96" s="223"/>
      <c r="AY96" s="223" t="s">
        <v>21</v>
      </c>
      <c r="AZ96" s="223">
        <v>0</v>
      </c>
      <c r="BA96" s="231"/>
      <c r="BB96" s="214"/>
      <c r="BC96" s="221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216"/>
      <c r="C97" s="222"/>
      <c r="D97" s="241"/>
      <c r="E97" s="242"/>
      <c r="F97" s="242"/>
      <c r="G97" s="242"/>
      <c r="H97" s="242"/>
      <c r="I97" s="243"/>
      <c r="J97" s="250"/>
      <c r="K97" s="251"/>
      <c r="L97" s="251"/>
      <c r="M97" s="251"/>
      <c r="N97" s="252"/>
      <c r="O97" s="218" t="s">
        <v>52</v>
      </c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17"/>
      <c r="AF97" s="219" t="s">
        <v>53</v>
      </c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20"/>
      <c r="AW97" s="226"/>
      <c r="AX97" s="224"/>
      <c r="AY97" s="224"/>
      <c r="AZ97" s="224"/>
      <c r="BA97" s="232"/>
      <c r="BB97" s="216"/>
      <c r="BC97" s="222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244" t="s">
        <v>16</v>
      </c>
      <c r="C99" s="245"/>
      <c r="D99" s="227"/>
      <c r="E99" s="228"/>
      <c r="F99" s="228"/>
      <c r="G99" s="228"/>
      <c r="H99" s="228"/>
      <c r="I99" s="229"/>
      <c r="J99" s="227"/>
      <c r="K99" s="228"/>
      <c r="L99" s="228"/>
      <c r="M99" s="228"/>
      <c r="N99" s="229"/>
      <c r="O99" s="227" t="s">
        <v>36</v>
      </c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9"/>
      <c r="AW99" s="227" t="s">
        <v>23</v>
      </c>
      <c r="AX99" s="228"/>
      <c r="AY99" s="228"/>
      <c r="AZ99" s="228"/>
      <c r="BA99" s="229"/>
      <c r="BB99" s="227"/>
      <c r="BC99" s="230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86" ht="18" customHeight="1">
      <c r="B100" s="214">
        <v>37</v>
      </c>
      <c r="C100" s="215"/>
      <c r="D100" s="238"/>
      <c r="E100" s="239"/>
      <c r="F100" s="239"/>
      <c r="G100" s="239"/>
      <c r="H100" s="239"/>
      <c r="I100" s="240"/>
      <c r="J100" s="247">
        <f>J96+2*($U$73*$X$73+$AL$73)</f>
        <v>0.7187499999999999</v>
      </c>
      <c r="K100" s="248"/>
      <c r="L100" s="248"/>
      <c r="M100" s="248"/>
      <c r="N100" s="249"/>
      <c r="O100" s="253" t="str">
        <f>IF(ISBLANK($AZ$92)," ",IF($AW$92&lt;$AZ$92,$O$92,IF($AZ$92&lt;$AW$92,$AF$92)))</f>
        <v>RWE U10</v>
      </c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6" t="s">
        <v>22</v>
      </c>
      <c r="AF100" s="150" t="str">
        <f>IF(ISBLANK($AZ$96)," ",IF($AW$96&lt;$AZ$96,$O$96,IF($AZ$96&lt;$AW$96,$AF$96)))</f>
        <v>VfL Bochum U10</v>
      </c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246"/>
      <c r="AW100" s="225">
        <v>2</v>
      </c>
      <c r="AX100" s="223"/>
      <c r="AY100" s="223" t="s">
        <v>21</v>
      </c>
      <c r="AZ100" s="223">
        <v>1</v>
      </c>
      <c r="BA100" s="231"/>
      <c r="BB100" s="215"/>
      <c r="BC100" s="221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55" ht="12" customHeight="1" thickBot="1">
      <c r="B101" s="216"/>
      <c r="C101" s="217"/>
      <c r="D101" s="241"/>
      <c r="E101" s="242"/>
      <c r="F101" s="242"/>
      <c r="G101" s="242"/>
      <c r="H101" s="242"/>
      <c r="I101" s="243"/>
      <c r="J101" s="250"/>
      <c r="K101" s="251"/>
      <c r="L101" s="251"/>
      <c r="M101" s="251"/>
      <c r="N101" s="252"/>
      <c r="O101" s="218" t="s">
        <v>54</v>
      </c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17"/>
      <c r="AF101" s="219" t="s">
        <v>55</v>
      </c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20"/>
      <c r="AW101" s="226"/>
      <c r="AX101" s="224"/>
      <c r="AY101" s="224"/>
      <c r="AZ101" s="224"/>
      <c r="BA101" s="232"/>
      <c r="BB101" s="217"/>
      <c r="BC101" s="222"/>
    </row>
    <row r="102" ht="3.75" customHeight="1" thickBot="1"/>
    <row r="103" spans="2:55" ht="19.5" customHeight="1" thickBot="1">
      <c r="B103" s="244" t="s">
        <v>16</v>
      </c>
      <c r="C103" s="245"/>
      <c r="D103" s="227"/>
      <c r="E103" s="228"/>
      <c r="F103" s="228"/>
      <c r="G103" s="228"/>
      <c r="H103" s="228"/>
      <c r="I103" s="229"/>
      <c r="J103" s="227"/>
      <c r="K103" s="228"/>
      <c r="L103" s="228"/>
      <c r="M103" s="228"/>
      <c r="N103" s="229"/>
      <c r="O103" s="227" t="s">
        <v>73</v>
      </c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9"/>
      <c r="AW103" s="227" t="s">
        <v>23</v>
      </c>
      <c r="AX103" s="228"/>
      <c r="AY103" s="228"/>
      <c r="AZ103" s="228"/>
      <c r="BA103" s="229"/>
      <c r="BB103" s="227"/>
      <c r="BC103" s="230"/>
    </row>
    <row r="104" spans="2:55" ht="18" customHeight="1">
      <c r="B104" s="214">
        <v>38</v>
      </c>
      <c r="C104" s="215"/>
      <c r="D104" s="238"/>
      <c r="E104" s="239"/>
      <c r="F104" s="239"/>
      <c r="G104" s="239"/>
      <c r="H104" s="239"/>
      <c r="I104" s="240"/>
      <c r="J104" s="247">
        <f>J100+$U$73*$X$73+$AL$73</f>
        <v>0.7291666666666665</v>
      </c>
      <c r="K104" s="248"/>
      <c r="L104" s="248"/>
      <c r="M104" s="248"/>
      <c r="N104" s="249"/>
      <c r="O104" s="253" t="str">
        <f>IF(ISBLANK($AZ$92)," ",IF($AW$92&gt;$AZ$92,$O$92,IF($AZ$92&gt;$AW$92,$AF$92)))</f>
        <v>TSV Marl-Hüls U11/1</v>
      </c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6" t="s">
        <v>22</v>
      </c>
      <c r="AF104" s="150" t="str">
        <f>IF(ISBLANK($AZ$96)," ",IF($AW$96&gt;$AZ$96,$O$96,IF($AZ$96&gt;$AW$96,$AF$96)))</f>
        <v>DSC Wanne-Eickel U10</v>
      </c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246"/>
      <c r="AW104" s="225">
        <v>4</v>
      </c>
      <c r="AX104" s="223"/>
      <c r="AY104" s="223" t="s">
        <v>21</v>
      </c>
      <c r="AZ104" s="223">
        <v>1</v>
      </c>
      <c r="BA104" s="231"/>
      <c r="BB104" s="215"/>
      <c r="BC104" s="221"/>
    </row>
    <row r="105" spans="2:55" ht="12" customHeight="1" thickBot="1">
      <c r="B105" s="216"/>
      <c r="C105" s="217"/>
      <c r="D105" s="241"/>
      <c r="E105" s="242"/>
      <c r="F105" s="242"/>
      <c r="G105" s="242"/>
      <c r="H105" s="242"/>
      <c r="I105" s="243"/>
      <c r="J105" s="250"/>
      <c r="K105" s="251"/>
      <c r="L105" s="251"/>
      <c r="M105" s="251"/>
      <c r="N105" s="252"/>
      <c r="O105" s="218" t="s">
        <v>56</v>
      </c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17"/>
      <c r="AF105" s="219" t="s">
        <v>57</v>
      </c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20"/>
      <c r="AW105" s="226"/>
      <c r="AX105" s="224"/>
      <c r="AY105" s="224"/>
      <c r="AZ105" s="224"/>
      <c r="BA105" s="232"/>
      <c r="BB105" s="217"/>
      <c r="BC105" s="222"/>
    </row>
    <row r="107" spans="2:73" ht="12.75">
      <c r="B107" s="1" t="s">
        <v>45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/>
    <row r="109" spans="9:48" ht="25.5" customHeight="1">
      <c r="I109" s="256" t="s">
        <v>9</v>
      </c>
      <c r="J109" s="257"/>
      <c r="K109" s="257"/>
      <c r="L109" s="18"/>
      <c r="M109" s="96" t="str">
        <f>IF(ISBLANK($AZ$104)," ",IF($AW$104&gt;$AZ$104,$O$104,IF($AZ$104&gt;$AW$104,$AF$104)))</f>
        <v>TSV Marl-Hüls U11/1</v>
      </c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7"/>
    </row>
    <row r="110" spans="9:48" ht="25.5" customHeight="1">
      <c r="I110" s="258" t="s">
        <v>10</v>
      </c>
      <c r="J110" s="259"/>
      <c r="K110" s="259"/>
      <c r="L110" s="19"/>
      <c r="M110" s="106" t="str">
        <f>IF(ISBLANK($AZ$104)," ",IF($AW$104&lt;$AZ$104,$O$104,IF($AZ$104&lt;$AW$104,$AF$104)))</f>
        <v>DSC Wanne-Eickel U10</v>
      </c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7"/>
    </row>
    <row r="111" spans="9:48" ht="25.5" customHeight="1">
      <c r="I111" s="258" t="s">
        <v>11</v>
      </c>
      <c r="J111" s="259"/>
      <c r="K111" s="259"/>
      <c r="L111" s="19"/>
      <c r="M111" s="106" t="str">
        <f>IF(ISBLANK($AZ$100)," ",IF($AW$100&gt;$AZ$100,$O$100,IF($AZ$100&gt;$AW$100,$AF$100)))</f>
        <v>RWE U10</v>
      </c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7"/>
    </row>
    <row r="112" spans="9:48" ht="25.5" customHeight="1" thickBot="1">
      <c r="I112" s="254" t="s">
        <v>12</v>
      </c>
      <c r="J112" s="255"/>
      <c r="K112" s="255"/>
      <c r="L112" s="20"/>
      <c r="M112" s="94" t="str">
        <f>IF(ISBLANK($AZ$100)," ",IF($AW$100&lt;$AZ$100,$O$100,IF($AZ$100&lt;$AW$100,$AF$100)))</f>
        <v>VfL Bochum U10</v>
      </c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5"/>
    </row>
  </sheetData>
  <sheetProtection/>
  <mergeCells count="557">
    <mergeCell ref="J95:N95"/>
    <mergeCell ref="D95:I95"/>
    <mergeCell ref="J96:N97"/>
    <mergeCell ref="D96:I97"/>
    <mergeCell ref="D99:I99"/>
    <mergeCell ref="AF104:AV104"/>
    <mergeCell ref="O103:AV103"/>
    <mergeCell ref="O100:AD100"/>
    <mergeCell ref="D100:I101"/>
    <mergeCell ref="O99:AV99"/>
    <mergeCell ref="AW103:BA103"/>
    <mergeCell ref="O104:AD104"/>
    <mergeCell ref="J104:N105"/>
    <mergeCell ref="D103:I103"/>
    <mergeCell ref="J103:N103"/>
    <mergeCell ref="D104:I105"/>
    <mergeCell ref="AZ104:BA105"/>
    <mergeCell ref="BB96:BC97"/>
    <mergeCell ref="O97:AD97"/>
    <mergeCell ref="AF97:AV97"/>
    <mergeCell ref="O96:AD96"/>
    <mergeCell ref="AF96:AV96"/>
    <mergeCell ref="AW96:AX97"/>
    <mergeCell ref="AY96:AY97"/>
    <mergeCell ref="AZ96:BA97"/>
    <mergeCell ref="B96:C97"/>
    <mergeCell ref="BB92:BC93"/>
    <mergeCell ref="O93:AD93"/>
    <mergeCell ref="AF93:AV93"/>
    <mergeCell ref="B95:C95"/>
    <mergeCell ref="O95:AV95"/>
    <mergeCell ref="AW95:BA95"/>
    <mergeCell ref="BB95:BC95"/>
    <mergeCell ref="J92:N93"/>
    <mergeCell ref="AF92:AV92"/>
    <mergeCell ref="AW92:AX93"/>
    <mergeCell ref="AY92:AY93"/>
    <mergeCell ref="AZ92:BA93"/>
    <mergeCell ref="B92:C93"/>
    <mergeCell ref="D92:I93"/>
    <mergeCell ref="O92:AD92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F88:AV88"/>
    <mergeCell ref="AW88:AX89"/>
    <mergeCell ref="AY88:AY89"/>
    <mergeCell ref="AZ88:BA89"/>
    <mergeCell ref="B88:C89"/>
    <mergeCell ref="D88:I89"/>
    <mergeCell ref="O88:AD88"/>
    <mergeCell ref="B87:C87"/>
    <mergeCell ref="D87:I87"/>
    <mergeCell ref="J87:N87"/>
    <mergeCell ref="O87:AV87"/>
    <mergeCell ref="AW87:BA87"/>
    <mergeCell ref="BB87:BC87"/>
    <mergeCell ref="B84:C85"/>
    <mergeCell ref="D84:I85"/>
    <mergeCell ref="O84:AD84"/>
    <mergeCell ref="BB84:BC85"/>
    <mergeCell ref="O85:AD85"/>
    <mergeCell ref="AF85:AV85"/>
    <mergeCell ref="J84:N85"/>
    <mergeCell ref="BB83:BC83"/>
    <mergeCell ref="O80:AD80"/>
    <mergeCell ref="AF84:AV84"/>
    <mergeCell ref="AW84:AX85"/>
    <mergeCell ref="AY84:AY85"/>
    <mergeCell ref="AZ84:BA85"/>
    <mergeCell ref="D80:I81"/>
    <mergeCell ref="J80:N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J76:N77"/>
    <mergeCell ref="AZ76:BA77"/>
    <mergeCell ref="I112:K112"/>
    <mergeCell ref="M110:AV110"/>
    <mergeCell ref="I109:K109"/>
    <mergeCell ref="I110:K110"/>
    <mergeCell ref="I111:K111"/>
    <mergeCell ref="AF80:AV80"/>
    <mergeCell ref="AW80:AX81"/>
    <mergeCell ref="AY80:AY81"/>
    <mergeCell ref="AZ80:BA81"/>
    <mergeCell ref="B103:C103"/>
    <mergeCell ref="J99:N99"/>
    <mergeCell ref="AF100:AV100"/>
    <mergeCell ref="J100:N101"/>
    <mergeCell ref="AY100:AY101"/>
    <mergeCell ref="O76:AD76"/>
    <mergeCell ref="AF76:AV76"/>
    <mergeCell ref="AW76:AX77"/>
    <mergeCell ref="AY76:AY77"/>
    <mergeCell ref="B80:C81"/>
    <mergeCell ref="BB99:BC99"/>
    <mergeCell ref="B75:C75"/>
    <mergeCell ref="D75:I75"/>
    <mergeCell ref="J75:N75"/>
    <mergeCell ref="O75:AV75"/>
    <mergeCell ref="AW75:BA75"/>
    <mergeCell ref="BB75:BC75"/>
    <mergeCell ref="B76:C77"/>
    <mergeCell ref="D76:I77"/>
    <mergeCell ref="B99:C99"/>
    <mergeCell ref="BB104:BC105"/>
    <mergeCell ref="O105:AD105"/>
    <mergeCell ref="AF105:AV105"/>
    <mergeCell ref="AY104:AY105"/>
    <mergeCell ref="AW104:AX105"/>
    <mergeCell ref="AW99:BA99"/>
    <mergeCell ref="BB103:BC103"/>
    <mergeCell ref="AZ100:BA101"/>
    <mergeCell ref="BB100:BC101"/>
    <mergeCell ref="AW100:AX101"/>
    <mergeCell ref="AV69:AW69"/>
    <mergeCell ref="B104:C105"/>
    <mergeCell ref="B100:C101"/>
    <mergeCell ref="O101:AD101"/>
    <mergeCell ref="AF101:AV101"/>
    <mergeCell ref="AG67:AR67"/>
    <mergeCell ref="AS67:AU67"/>
    <mergeCell ref="AV67:AW67"/>
    <mergeCell ref="U73:V73"/>
    <mergeCell ref="D68:O68"/>
    <mergeCell ref="AS66:AU66"/>
    <mergeCell ref="AV66:AW66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O25:AV25"/>
    <mergeCell ref="AE21:AF21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1:F31"/>
    <mergeCell ref="G31:I31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J43:N43"/>
    <mergeCell ref="O43:AD43"/>
    <mergeCell ref="AF43:AV43"/>
    <mergeCell ref="AW43:AX43"/>
    <mergeCell ref="AZ41:BA41"/>
    <mergeCell ref="BB41:BC41"/>
    <mergeCell ref="AZ42:BA42"/>
    <mergeCell ref="BB42:BC42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AF44:AV44"/>
    <mergeCell ref="AW44:AX44"/>
    <mergeCell ref="B63:O63"/>
    <mergeCell ref="P63:R63"/>
    <mergeCell ref="S63:W63"/>
    <mergeCell ref="X63:Z63"/>
    <mergeCell ref="AW46:AX46"/>
    <mergeCell ref="AW47:AX47"/>
    <mergeCell ref="H73:L73"/>
    <mergeCell ref="V64:W64"/>
    <mergeCell ref="P67:R67"/>
    <mergeCell ref="S67:T67"/>
    <mergeCell ref="V67:W67"/>
    <mergeCell ref="J45:N45"/>
    <mergeCell ref="O45:AD45"/>
    <mergeCell ref="X65:Z65"/>
    <mergeCell ref="B64:C64"/>
    <mergeCell ref="AE64:AF64"/>
    <mergeCell ref="AG64:AR64"/>
    <mergeCell ref="AE65:AF65"/>
    <mergeCell ref="AG65:AR65"/>
    <mergeCell ref="S64:T64"/>
    <mergeCell ref="BA67:BC67"/>
    <mergeCell ref="AE66:AF66"/>
    <mergeCell ref="P68:R68"/>
    <mergeCell ref="S68:T68"/>
    <mergeCell ref="X64:Z64"/>
    <mergeCell ref="B65:C65"/>
    <mergeCell ref="D65:O65"/>
    <mergeCell ref="P65:R65"/>
    <mergeCell ref="S65:T65"/>
    <mergeCell ref="V65:W65"/>
    <mergeCell ref="B68:C68"/>
    <mergeCell ref="AG66:AR66"/>
    <mergeCell ref="AE67:AF67"/>
    <mergeCell ref="AY68:AZ68"/>
    <mergeCell ref="AV68:AW68"/>
    <mergeCell ref="AS68:AU68"/>
    <mergeCell ref="AE68:AF68"/>
    <mergeCell ref="AG68:AR68"/>
    <mergeCell ref="B66:C66"/>
    <mergeCell ref="D66:O66"/>
    <mergeCell ref="B20:C20"/>
    <mergeCell ref="D20:X20"/>
    <mergeCell ref="B67:C67"/>
    <mergeCell ref="D67:O67"/>
    <mergeCell ref="X67:Z67"/>
    <mergeCell ref="B58:BC58"/>
    <mergeCell ref="D64:O64"/>
    <mergeCell ref="P64:R64"/>
    <mergeCell ref="P66:R66"/>
    <mergeCell ref="S66:T66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B20:BC20"/>
    <mergeCell ref="BB46:BC46"/>
    <mergeCell ref="B69:C69"/>
    <mergeCell ref="D69:O69"/>
    <mergeCell ref="P69:R69"/>
    <mergeCell ref="S69:T69"/>
    <mergeCell ref="V69:W69"/>
    <mergeCell ref="X68:Z68"/>
    <mergeCell ref="V66:W66"/>
    <mergeCell ref="X66:Z66"/>
    <mergeCell ref="AG69:AR69"/>
    <mergeCell ref="V68:W68"/>
    <mergeCell ref="O46:AD46"/>
    <mergeCell ref="AF46:AV46"/>
    <mergeCell ref="AF47:AV47"/>
    <mergeCell ref="Y20:Z20"/>
    <mergeCell ref="AE20:AF20"/>
    <mergeCell ref="AG20:BA20"/>
    <mergeCell ref="BA68:BC68"/>
    <mergeCell ref="AY67:AZ67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F55:AV55"/>
    <mergeCell ref="AW55:AX55"/>
    <mergeCell ref="AZ55:BA55"/>
    <mergeCell ref="B55:C55"/>
    <mergeCell ref="D55:F55"/>
    <mergeCell ref="G55:I55"/>
    <mergeCell ref="J55:N55"/>
    <mergeCell ref="BB55:BC55"/>
    <mergeCell ref="O55:AD55"/>
    <mergeCell ref="M112:AV112"/>
    <mergeCell ref="M109:AV109"/>
    <mergeCell ref="AY69:AZ69"/>
    <mergeCell ref="BA69:BC69"/>
    <mergeCell ref="X73:AB73"/>
    <mergeCell ref="AL73:AP73"/>
    <mergeCell ref="AS69:AU69"/>
    <mergeCell ref="M111:AV111"/>
    <mergeCell ref="X69:Z69"/>
    <mergeCell ref="AE69:AF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Bernd</cp:lastModifiedBy>
  <cp:lastPrinted>2003-01-23T05:31:58Z</cp:lastPrinted>
  <dcterms:created xsi:type="dcterms:W3CDTF">2002-02-21T07:48:38Z</dcterms:created>
  <dcterms:modified xsi:type="dcterms:W3CDTF">2014-02-10T07:51:52Z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