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'Druckversion'!$A$1:$BP$109</definedName>
    <definedName name="_xlnm.Print_Area" localSheetId="0">'Ergebniseingabe'!$A$1:$BO$95</definedName>
    <definedName name="Ändern">' '!$U$3:$W$6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6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<sst xmlns="http://schemas.openxmlformats.org/spreadsheetml/2006/main" count="424" uniqueCount="73">
  <si>
    <t>1.SC BW Wulfen</t>
  </si>
  <si>
    <t>E1-Jugendturnier</t>
  </si>
  <si>
    <t>Vereinslogo</t>
  </si>
  <si>
    <t xml:space="preserve">Genehmigungsnr.:  1471213/28.12.2013        </t>
  </si>
  <si>
    <t>Wittenbrink Sportanlage</t>
  </si>
  <si>
    <t>Vorrunde</t>
  </si>
  <si>
    <t>Uhrzeit:</t>
  </si>
  <si>
    <t>Uhr</t>
  </si>
  <si>
    <t>Spielzeit:</t>
  </si>
  <si>
    <t>x</t>
  </si>
  <si>
    <t>Wechselzeit:</t>
  </si>
  <si>
    <t>Endrunde</t>
  </si>
  <si>
    <t>Teilnehmende Mannschaften</t>
  </si>
  <si>
    <t>Gruppe A</t>
  </si>
  <si>
    <t>Gruppe B</t>
  </si>
  <si>
    <t>SV Westfalia Groß Reken</t>
  </si>
  <si>
    <t>FC Kray</t>
  </si>
  <si>
    <t>BW Wulfen</t>
  </si>
  <si>
    <t>SC Herten</t>
  </si>
  <si>
    <t>SV Dorsten-Hardt</t>
  </si>
  <si>
    <t>n.9m</t>
  </si>
  <si>
    <t>Spvg BG Schwerin</t>
  </si>
  <si>
    <t>RW Essen</t>
  </si>
  <si>
    <t>n.11m</t>
  </si>
  <si>
    <t>YEG Hassel</t>
  </si>
  <si>
    <t>GW Barkenberg</t>
  </si>
  <si>
    <t>n.V.</t>
  </si>
  <si>
    <t>TuS Haltern</t>
  </si>
  <si>
    <t>Spielplan Vorrunde</t>
  </si>
  <si>
    <t>Nr.</t>
  </si>
  <si>
    <t>Grp.</t>
  </si>
  <si>
    <t>Uhrzeit</t>
  </si>
  <si>
    <t>Spielpaarung</t>
  </si>
  <si>
    <t>Ergebnis</t>
  </si>
  <si>
    <t>A</t>
  </si>
  <si>
    <t>-</t>
  </si>
  <si>
    <t>B</t>
  </si>
  <si>
    <t>Tabellen Vorrunde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</si>
  <si>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</si>
  <si>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</si>
  <si>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</si>
  <si>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</si>
  <si>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</si>
  <si>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</si>
  <si>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</si>
  <si>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</si>
  <si>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</si>
  <si>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</si>
  <si>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Spiel um Platz 3</t>
  </si>
  <si>
    <t>2.Gruppe A</t>
  </si>
  <si>
    <t>2.Gruppe B</t>
  </si>
  <si>
    <t>Endspiel</t>
  </si>
  <si>
    <t>1.Gruppe A</t>
  </si>
  <si>
    <t>1.Gruppe B</t>
  </si>
  <si>
    <t>Plazierungen</t>
  </si>
  <si>
    <t>1.</t>
  </si>
  <si>
    <t>2.</t>
  </si>
  <si>
    <t>3.</t>
  </si>
  <si>
    <t>4.</t>
  </si>
  <si>
    <t>1. Halbfinale</t>
  </si>
  <si>
    <t>1. Gruppe A</t>
  </si>
  <si>
    <t>2. Gruppe B</t>
  </si>
  <si>
    <t>2. Halbfinale</t>
  </si>
  <si>
    <t>2. Gruppe A</t>
  </si>
  <si>
    <t>1. Gruppe B</t>
  </si>
  <si>
    <t>Verlierer 1. Halbfinale</t>
  </si>
  <si>
    <t>Verlierer 2. Halbfinale</t>
  </si>
  <si>
    <t>Sieger 1. Halbfinale</t>
  </si>
  <si>
    <t>Sieger 2. Halbfinale</t>
  </si>
  <si>
    <t>+</t>
  </si>
  <si>
    <t>Punkte</t>
  </si>
  <si>
    <t>diff.</t>
  </si>
  <si>
    <t>Spiele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</si>
</sst>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&quot;Am &quot;DDDD&quot;, &quot;DD/\ MMMM\ YYYY"/>
    <numFmt numFmtId="166" formatCode="HH:MM"/>
    <numFmt numFmtId="167" formatCode="0&quot; min&quot;"/>
    <numFmt numFmtId="168" formatCode="0;;&quot;min&quot;"/>
    <numFmt numFmtId="169" formatCode="[=0]&quot;&quot;;0&quot; min&quot;"/>
    <numFmt numFmtId="170" formatCode=";;;"/>
    <numFmt numFmtId="171" formatCode="H:MM;@"/>
    <numFmt numFmtId="172" formatCode="0&quot; :&quot;"/>
    <numFmt numFmtId="173" formatCode="0\."/>
    <numFmt numFmtId="174" formatCode="0"/>
  </numFmts>
  <fonts count="39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3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2" fillId="0" borderId="0" xfId="0" applyFont="1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9" fillId="0" borderId="0" xfId="0" applyFont="1" applyFill="1" applyBorder="1" applyAlignment="1" applyProtection="1">
      <alignment vertical="center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4" fontId="11" fillId="0" borderId="0" xfId="0" applyFont="1" applyFill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5" fillId="0" borderId="0" xfId="0" applyFont="1" applyFill="1" applyBorder="1" applyAlignment="1" applyProtection="1">
      <alignment vertical="center"/>
      <protection hidden="1"/>
    </xf>
    <xf numFmtId="164" fontId="16" fillId="0" borderId="0" xfId="0" applyFont="1" applyFill="1" applyBorder="1" applyAlignment="1" applyProtection="1">
      <alignment vertical="center"/>
      <protection hidden="1"/>
    </xf>
    <xf numFmtId="164" fontId="17" fillId="0" borderId="0" xfId="0" applyFont="1" applyFill="1" applyBorder="1" applyAlignment="1" applyProtection="1">
      <alignment vertical="center"/>
      <protection hidden="1"/>
    </xf>
    <xf numFmtId="164" fontId="15" fillId="0" borderId="0" xfId="0" applyFont="1" applyFill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Fill="1" applyBorder="1" applyAlignment="1" applyProtection="1">
      <alignment vertical="center"/>
      <protection hidden="1"/>
    </xf>
    <xf numFmtId="164" fontId="20" fillId="0" borderId="0" xfId="0" applyFont="1" applyFill="1" applyBorder="1" applyAlignment="1" applyProtection="1">
      <alignment vertical="center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4" fontId="19" fillId="0" borderId="0" xfId="0" applyFont="1" applyFill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right" vertical="center"/>
      <protection hidden="1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7" fontId="14" fillId="0" borderId="0" xfId="0" applyNumberFormat="1" applyFont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right" vertical="center"/>
      <protection hidden="1"/>
    </xf>
    <xf numFmtId="167" fontId="14" fillId="0" borderId="0" xfId="0" applyNumberFormat="1" applyFont="1" applyBorder="1" applyAlignment="1" applyProtection="1">
      <alignment horizontal="center" vertical="center"/>
      <protection locked="0"/>
    </xf>
    <xf numFmtId="168" fontId="16" fillId="0" borderId="0" xfId="0" applyNumberFormat="1" applyFont="1" applyAlignment="1" applyProtection="1">
      <alignment vertical="center"/>
      <protection hidden="1"/>
    </xf>
    <xf numFmtId="168" fontId="17" fillId="0" borderId="0" xfId="0" applyNumberFormat="1" applyFont="1" applyAlignment="1" applyProtection="1">
      <alignment vertical="center"/>
      <protection hidden="1"/>
    </xf>
    <xf numFmtId="166" fontId="14" fillId="0" borderId="0" xfId="0" applyNumberFormat="1" applyFont="1" applyBorder="1" applyAlignment="1" applyProtection="1">
      <alignment horizontal="center" vertical="center"/>
      <protection hidden="1"/>
    </xf>
    <xf numFmtId="167" fontId="14" fillId="0" borderId="0" xfId="0" applyNumberFormat="1" applyFont="1" applyBorder="1" applyAlignment="1" applyProtection="1">
      <alignment horizontal="left" vertical="center"/>
      <protection hidden="1"/>
    </xf>
    <xf numFmtId="167" fontId="14" fillId="0" borderId="0" xfId="0" applyNumberFormat="1" applyFont="1" applyBorder="1" applyAlignment="1" applyProtection="1">
      <alignment horizontal="center" vertical="center"/>
      <protection hidden="1"/>
    </xf>
    <xf numFmtId="169" fontId="14" fillId="0" borderId="0" xfId="0" applyNumberFormat="1" applyFont="1" applyBorder="1" applyAlignment="1" applyProtection="1">
      <alignment horizontal="left" vertical="center"/>
      <protection locked="0"/>
    </xf>
    <xf numFmtId="164" fontId="23" fillId="0" borderId="0" xfId="0" applyFont="1" applyAlignment="1" applyProtection="1">
      <alignment vertical="center"/>
      <protection hidden="1"/>
    </xf>
    <xf numFmtId="164" fontId="14" fillId="2" borderId="1" xfId="0" applyFont="1" applyFill="1" applyBorder="1" applyAlignment="1" applyProtection="1">
      <alignment horizontal="center" vertical="center"/>
      <protection hidden="1"/>
    </xf>
    <xf numFmtId="164" fontId="14" fillId="3" borderId="1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Fill="1" applyAlignment="1" applyProtection="1">
      <alignment vertical="center"/>
      <protection hidden="1"/>
    </xf>
    <xf numFmtId="170" fontId="18" fillId="0" borderId="0" xfId="0" applyNumberFormat="1" applyFont="1" applyAlignment="1" applyProtection="1">
      <alignment vertical="center"/>
      <protection hidden="1"/>
    </xf>
    <xf numFmtId="164" fontId="18" fillId="0" borderId="2" xfId="0" applyFont="1" applyBorder="1" applyAlignment="1" applyProtection="1">
      <alignment horizontal="left" vertical="center" shrinkToFit="1"/>
      <protection locked="0"/>
    </xf>
    <xf numFmtId="164" fontId="18" fillId="0" borderId="3" xfId="0" applyFont="1" applyBorder="1" applyAlignment="1" applyProtection="1">
      <alignment horizontal="left" vertical="center" shrinkToFit="1"/>
      <protection locked="0"/>
    </xf>
    <xf numFmtId="164" fontId="3" fillId="0" borderId="0" xfId="0" applyNumberFormat="1" applyFont="1" applyAlignment="1" applyProtection="1">
      <alignment vertical="center"/>
      <protection hidden="1"/>
    </xf>
    <xf numFmtId="164" fontId="18" fillId="4" borderId="4" xfId="0" applyFont="1" applyFill="1" applyBorder="1" applyAlignment="1" applyProtection="1">
      <alignment horizontal="center" vertical="center"/>
      <protection hidden="1"/>
    </xf>
    <xf numFmtId="164" fontId="18" fillId="4" borderId="5" xfId="0" applyFont="1" applyFill="1" applyBorder="1" applyAlignment="1" applyProtection="1">
      <alignment horizontal="center" vertical="center"/>
      <protection hidden="1"/>
    </xf>
    <xf numFmtId="164" fontId="18" fillId="4" borderId="6" xfId="0" applyFont="1" applyFill="1" applyBorder="1" applyAlignment="1" applyProtection="1">
      <alignment horizontal="center" vertical="center"/>
      <protection hidden="1"/>
    </xf>
    <xf numFmtId="164" fontId="19" fillId="0" borderId="7" xfId="0" applyFont="1" applyFill="1" applyBorder="1" applyAlignment="1" applyProtection="1">
      <alignment vertical="center"/>
      <protection hidden="1"/>
    </xf>
    <xf numFmtId="164" fontId="14" fillId="0" borderId="8" xfId="0" applyFont="1" applyFill="1" applyBorder="1" applyAlignment="1" applyProtection="1">
      <alignment horizontal="center" vertical="center"/>
      <protection hidden="1"/>
    </xf>
    <xf numFmtId="164" fontId="14" fillId="0" borderId="9" xfId="0" applyFont="1" applyFill="1" applyBorder="1" applyAlignment="1" applyProtection="1">
      <alignment horizontal="center" vertical="center"/>
      <protection hidden="1"/>
    </xf>
    <xf numFmtId="171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Font="1" applyFill="1" applyBorder="1" applyAlignment="1" applyProtection="1">
      <alignment horizontal="left" vertical="center" shrinkToFit="1"/>
      <protection hidden="1"/>
    </xf>
    <xf numFmtId="164" fontId="14" fillId="0" borderId="11" xfId="0" applyFont="1" applyFill="1" applyBorder="1" applyAlignment="1" applyProtection="1">
      <alignment horizontal="center" vertical="center"/>
      <protection hidden="1"/>
    </xf>
    <xf numFmtId="164" fontId="14" fillId="0" borderId="12" xfId="0" applyFont="1" applyFill="1" applyBorder="1" applyAlignment="1" applyProtection="1">
      <alignment horizontal="left" vertical="center" shrinkToFit="1"/>
      <protection hidden="1"/>
    </xf>
    <xf numFmtId="172" fontId="14" fillId="0" borderId="10" xfId="0" applyNumberFormat="1" applyFont="1" applyFill="1" applyBorder="1" applyAlignment="1" applyProtection="1">
      <alignment horizontal="right" vertical="center"/>
      <protection locked="0"/>
    </xf>
    <xf numFmtId="164" fontId="14" fillId="0" borderId="13" xfId="0" applyFont="1" applyFill="1" applyBorder="1" applyAlignment="1" applyProtection="1">
      <alignment horizontal="center" vertical="center"/>
      <protection locked="0"/>
    </xf>
    <xf numFmtId="164" fontId="14" fillId="0" borderId="7" xfId="0" applyFont="1" applyFill="1" applyBorder="1" applyAlignment="1" applyProtection="1">
      <alignment vertical="center"/>
      <protection hidden="1"/>
    </xf>
    <xf numFmtId="164" fontId="14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Fill="1" applyBorder="1" applyAlignment="1" applyProtection="1">
      <alignment horizontal="left" vertical="center"/>
      <protection hidden="1"/>
    </xf>
    <xf numFmtId="164" fontId="14" fillId="0" borderId="14" xfId="0" applyFont="1" applyFill="1" applyBorder="1" applyAlignment="1" applyProtection="1">
      <alignment horizontal="center" vertical="center"/>
      <protection hidden="1"/>
    </xf>
    <xf numFmtId="164" fontId="14" fillId="0" borderId="15" xfId="0" applyFont="1" applyFill="1" applyBorder="1" applyAlignment="1" applyProtection="1">
      <alignment horizontal="center" vertical="center"/>
      <protection hidden="1"/>
    </xf>
    <xf numFmtId="166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6" xfId="0" applyFont="1" applyFill="1" applyBorder="1" applyAlignment="1" applyProtection="1">
      <alignment horizontal="left" vertical="center" shrinkToFit="1"/>
      <protection hidden="1"/>
    </xf>
    <xf numFmtId="164" fontId="14" fillId="0" borderId="17" xfId="0" applyFont="1" applyFill="1" applyBorder="1" applyAlignment="1" applyProtection="1">
      <alignment horizontal="center" vertical="center"/>
      <protection hidden="1"/>
    </xf>
    <xf numFmtId="164" fontId="14" fillId="0" borderId="18" xfId="0" applyFont="1" applyFill="1" applyBorder="1" applyAlignment="1" applyProtection="1">
      <alignment horizontal="left" vertical="center" shrinkToFit="1"/>
      <protection hidden="1"/>
    </xf>
    <xf numFmtId="172" fontId="14" fillId="0" borderId="16" xfId="0" applyNumberFormat="1" applyFont="1" applyFill="1" applyBorder="1" applyAlignment="1" applyProtection="1">
      <alignment horizontal="right" vertical="center"/>
      <protection locked="0"/>
    </xf>
    <xf numFmtId="164" fontId="14" fillId="0" borderId="17" xfId="0" applyFont="1" applyFill="1" applyBorder="1" applyAlignment="1" applyProtection="1">
      <alignment horizontal="center" vertical="center"/>
      <protection locked="0"/>
    </xf>
    <xf numFmtId="164" fontId="14" fillId="0" borderId="19" xfId="0" applyFont="1" applyFill="1" applyBorder="1" applyAlignment="1" applyProtection="1">
      <alignment horizontal="center" vertical="center"/>
      <protection hidden="1"/>
    </xf>
    <xf numFmtId="164" fontId="14" fillId="0" borderId="20" xfId="0" applyFont="1" applyFill="1" applyBorder="1" applyAlignment="1" applyProtection="1">
      <alignment horizontal="center" vertical="center"/>
      <protection hidden="1"/>
    </xf>
    <xf numFmtId="166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21" xfId="0" applyFont="1" applyFill="1" applyBorder="1" applyAlignment="1" applyProtection="1">
      <alignment horizontal="left" vertical="center" shrinkToFit="1"/>
      <protection hidden="1"/>
    </xf>
    <xf numFmtId="164" fontId="14" fillId="0" borderId="22" xfId="0" applyFont="1" applyFill="1" applyBorder="1" applyAlignment="1" applyProtection="1">
      <alignment horizontal="center" vertical="center"/>
      <protection hidden="1"/>
    </xf>
    <xf numFmtId="164" fontId="14" fillId="0" borderId="23" xfId="0" applyFont="1" applyFill="1" applyBorder="1" applyAlignment="1" applyProtection="1">
      <alignment horizontal="left" vertical="center" shrinkToFit="1"/>
      <protection hidden="1"/>
    </xf>
    <xf numFmtId="172" fontId="14" fillId="0" borderId="21" xfId="0" applyNumberFormat="1" applyFont="1" applyFill="1" applyBorder="1" applyAlignment="1" applyProtection="1">
      <alignment horizontal="right" vertical="center"/>
      <protection locked="0"/>
    </xf>
    <xf numFmtId="164" fontId="14" fillId="0" borderId="22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center" vertical="center"/>
      <protection hidden="1"/>
    </xf>
    <xf numFmtId="166" fontId="14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Font="1" applyFill="1" applyBorder="1" applyAlignment="1" applyProtection="1">
      <alignment horizontal="left" vertical="center" shrinkToFit="1"/>
      <protection hidden="1"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4" fillId="2" borderId="4" xfId="0" applyFont="1" applyFill="1" applyBorder="1" applyAlignment="1" applyProtection="1">
      <alignment horizontal="center" textRotation="90"/>
      <protection hidden="1"/>
    </xf>
    <xf numFmtId="164" fontId="14" fillId="2" borderId="5" xfId="0" applyFont="1" applyFill="1" applyBorder="1" applyAlignment="1" applyProtection="1">
      <alignment horizontal="center" textRotation="90"/>
      <protection hidden="1"/>
    </xf>
    <xf numFmtId="164" fontId="14" fillId="2" borderId="24" xfId="0" applyFont="1" applyFill="1" applyBorder="1" applyAlignment="1" applyProtection="1">
      <alignment horizontal="center" textRotation="90"/>
      <protection hidden="1"/>
    </xf>
    <xf numFmtId="164" fontId="24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14" fillId="2" borderId="25" xfId="0" applyFont="1" applyFill="1" applyBorder="1" applyAlignment="1" applyProtection="1">
      <alignment horizontal="center" vertical="center" shrinkToFit="1"/>
      <protection hidden="1"/>
    </xf>
    <xf numFmtId="164" fontId="14" fillId="2" borderId="26" xfId="0" applyFont="1" applyFill="1" applyBorder="1" applyAlignment="1" applyProtection="1">
      <alignment horizontal="center" vertical="center"/>
      <protection hidden="1"/>
    </xf>
    <xf numFmtId="164" fontId="14" fillId="2" borderId="5" xfId="0" applyFont="1" applyFill="1" applyBorder="1" applyAlignment="1" applyProtection="1">
      <alignment horizontal="center" vertical="center"/>
      <protection hidden="1"/>
    </xf>
    <xf numFmtId="164" fontId="14" fillId="2" borderId="27" xfId="0" applyFont="1" applyFill="1" applyBorder="1" applyAlignment="1" applyProtection="1">
      <alignment horizontal="center" vertical="center"/>
      <protection hidden="1"/>
    </xf>
    <xf numFmtId="164" fontId="14" fillId="2" borderId="24" xfId="0" applyFont="1" applyFill="1" applyBorder="1" applyAlignment="1" applyProtection="1">
      <alignment horizontal="center" vertical="center"/>
      <protection hidden="1"/>
    </xf>
    <xf numFmtId="164" fontId="18" fillId="4" borderId="15" xfId="0" applyFont="1" applyFill="1" applyBorder="1" applyAlignment="1" applyProtection="1">
      <alignment horizontal="center" vertical="center" shrinkToFit="1"/>
      <protection locked="0"/>
    </xf>
    <xf numFmtId="173" fontId="14" fillId="0" borderId="28" xfId="0" applyNumberFormat="1" applyFont="1" applyBorder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 horizontal="left" vertical="center" shrinkToFit="1"/>
      <protection hidden="1"/>
    </xf>
    <xf numFmtId="164" fontId="14" fillId="4" borderId="28" xfId="0" applyFont="1" applyFill="1" applyBorder="1" applyAlignment="1" applyProtection="1">
      <alignment horizontal="center" vertical="center" shrinkToFit="1"/>
      <protection hidden="1"/>
    </xf>
    <xf numFmtId="164" fontId="14" fillId="0" borderId="30" xfId="0" applyFont="1" applyBorder="1" applyAlignment="1" applyProtection="1">
      <alignment horizontal="center" vertical="center" shrinkToFit="1"/>
      <protection hidden="1"/>
    </xf>
    <xf numFmtId="164" fontId="14" fillId="0" borderId="29" xfId="0" applyFont="1" applyBorder="1" applyAlignment="1" applyProtection="1">
      <alignment horizontal="center" vertical="center" shrinkToFit="1"/>
      <protection hidden="1"/>
    </xf>
    <xf numFmtId="164" fontId="14" fillId="0" borderId="28" xfId="0" applyFont="1" applyBorder="1" applyAlignment="1" applyProtection="1">
      <alignment horizontal="center"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4" fillId="0" borderId="10" xfId="0" applyFont="1" applyBorder="1" applyAlignment="1" applyProtection="1">
      <alignment horizontal="center" vertical="center"/>
      <protection hidden="1"/>
    </xf>
    <xf numFmtId="164" fontId="14" fillId="0" borderId="13" xfId="0" applyFont="1" applyBorder="1" applyAlignment="1" applyProtection="1">
      <alignment horizontal="center" vertical="center"/>
      <protection hidden="1"/>
    </xf>
    <xf numFmtId="164" fontId="14" fillId="0" borderId="12" xfId="0" applyFont="1" applyBorder="1" applyAlignment="1" applyProtection="1">
      <alignment horizontal="center" vertical="center"/>
      <protection hidden="1"/>
    </xf>
    <xf numFmtId="174" fontId="14" fillId="0" borderId="31" xfId="0" applyNumberFormat="1" applyFont="1" applyBorder="1" applyAlignment="1" applyProtection="1">
      <alignment horizontal="center" vertical="center"/>
      <protection hidden="1"/>
    </xf>
    <xf numFmtId="164" fontId="14" fillId="0" borderId="32" xfId="0" applyFont="1" applyBorder="1" applyAlignment="1" applyProtection="1">
      <alignment horizontal="center" vertical="center"/>
      <protection hidden="1"/>
    </xf>
    <xf numFmtId="173" fontId="14" fillId="0" borderId="14" xfId="0" applyNumberFormat="1" applyFont="1" applyBorder="1" applyAlignment="1" applyProtection="1">
      <alignment horizontal="center" vertical="center"/>
      <protection hidden="1"/>
    </xf>
    <xf numFmtId="164" fontId="14" fillId="0" borderId="33" xfId="0" applyFont="1" applyBorder="1" applyAlignment="1" applyProtection="1">
      <alignment horizontal="left" vertical="center" shrinkToFit="1"/>
      <protection hidden="1"/>
    </xf>
    <xf numFmtId="164" fontId="14" fillId="0" borderId="14" xfId="0" applyFont="1" applyBorder="1" applyAlignment="1" applyProtection="1">
      <alignment horizontal="center" vertical="center" shrinkToFit="1"/>
      <protection hidden="1"/>
    </xf>
    <xf numFmtId="164" fontId="14" fillId="4" borderId="15" xfId="0" applyFont="1" applyFill="1" applyBorder="1" applyAlignment="1" applyProtection="1">
      <alignment horizontal="center" vertical="center" shrinkToFit="1"/>
      <protection hidden="1"/>
    </xf>
    <xf numFmtId="164" fontId="14" fillId="0" borderId="15" xfId="0" applyFont="1" applyBorder="1" applyAlignment="1" applyProtection="1">
      <alignment horizontal="center" vertical="center" shrinkToFit="1"/>
      <protection hidden="1"/>
    </xf>
    <xf numFmtId="164" fontId="14" fillId="0" borderId="33" xfId="0" applyFont="1" applyBorder="1" applyAlignment="1" applyProtection="1">
      <alignment horizontal="center" vertical="center" shrinkToFit="1"/>
      <protection hidden="1"/>
    </xf>
    <xf numFmtId="164" fontId="14" fillId="0" borderId="8" xfId="0" applyFont="1" applyBorder="1" applyAlignment="1" applyProtection="1">
      <alignment horizontal="center" vertical="center"/>
      <protection hidden="1"/>
    </xf>
    <xf numFmtId="164" fontId="14" fillId="0" borderId="16" xfId="0" applyFont="1" applyBorder="1" applyAlignment="1" applyProtection="1">
      <alignment horizontal="center" vertical="center"/>
      <protection hidden="1"/>
    </xf>
    <xf numFmtId="164" fontId="14" fillId="0" borderId="17" xfId="0" applyFont="1" applyBorder="1" applyAlignment="1" applyProtection="1">
      <alignment horizontal="center" vertical="center"/>
      <protection hidden="1"/>
    </xf>
    <xf numFmtId="164" fontId="14" fillId="0" borderId="18" xfId="0" applyFont="1" applyBorder="1" applyAlignment="1" applyProtection="1">
      <alignment horizontal="center" vertical="center"/>
      <protection hidden="1"/>
    </xf>
    <xf numFmtId="164" fontId="14" fillId="0" borderId="33" xfId="0" applyFont="1" applyBorder="1" applyAlignment="1" applyProtection="1">
      <alignment horizontal="center" vertical="center"/>
      <protection hidden="1"/>
    </xf>
    <xf numFmtId="173" fontId="14" fillId="0" borderId="19" xfId="0" applyNumberFormat="1" applyFont="1" applyBorder="1" applyAlignment="1" applyProtection="1">
      <alignment horizontal="center" vertical="center"/>
      <protection hidden="1"/>
    </xf>
    <xf numFmtId="164" fontId="14" fillId="0" borderId="34" xfId="0" applyFont="1" applyBorder="1" applyAlignment="1" applyProtection="1">
      <alignment horizontal="left" vertical="center" shrinkToFit="1"/>
      <protection hidden="1"/>
    </xf>
    <xf numFmtId="164" fontId="14" fillId="0" borderId="19" xfId="0" applyFont="1" applyBorder="1" applyAlignment="1" applyProtection="1">
      <alignment horizontal="center" vertical="center" shrinkToFit="1"/>
      <protection hidden="1"/>
    </xf>
    <xf numFmtId="164" fontId="14" fillId="0" borderId="20" xfId="0" applyFont="1" applyBorder="1" applyAlignment="1" applyProtection="1">
      <alignment horizontal="center" vertical="center" shrinkToFit="1"/>
      <protection hidden="1"/>
    </xf>
    <xf numFmtId="164" fontId="14" fillId="4" borderId="34" xfId="0" applyFont="1" applyFill="1" applyBorder="1" applyAlignment="1" applyProtection="1">
      <alignment horizontal="center" vertical="center" shrinkToFit="1"/>
      <protection hidden="1"/>
    </xf>
    <xf numFmtId="164" fontId="14" fillId="0" borderId="19" xfId="0" applyFont="1" applyBorder="1" applyAlignment="1" applyProtection="1">
      <alignment horizontal="center" vertical="center"/>
      <protection hidden="1"/>
    </xf>
    <xf numFmtId="164" fontId="14" fillId="0" borderId="20" xfId="0" applyFont="1" applyBorder="1" applyAlignment="1" applyProtection="1">
      <alignment horizontal="center"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14" fillId="0" borderId="22" xfId="0" applyFont="1" applyBorder="1" applyAlignment="1" applyProtection="1">
      <alignment horizontal="center" vertical="center"/>
      <protection hidden="1"/>
    </xf>
    <xf numFmtId="164" fontId="14" fillId="0" borderId="23" xfId="0" applyFont="1" applyBorder="1" applyAlignment="1" applyProtection="1">
      <alignment horizontal="center" vertical="center"/>
      <protection hidden="1"/>
    </xf>
    <xf numFmtId="174" fontId="14" fillId="0" borderId="21" xfId="0" applyNumberFormat="1" applyFont="1" applyBorder="1" applyAlignment="1" applyProtection="1">
      <alignment horizontal="center" vertical="center"/>
      <protection hidden="1"/>
    </xf>
    <xf numFmtId="164" fontId="14" fillId="0" borderId="34" xfId="0" applyFont="1" applyBorder="1" applyAlignment="1" applyProtection="1">
      <alignment horizontal="center" vertical="center"/>
      <protection hidden="1"/>
    </xf>
    <xf numFmtId="173" fontId="18" fillId="0" borderId="0" xfId="0" applyNumberFormat="1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left" vertical="center" shrinkToFit="1"/>
      <protection hidden="1"/>
    </xf>
    <xf numFmtId="174" fontId="18" fillId="0" borderId="0" xfId="0" applyNumberFormat="1" applyFont="1" applyBorder="1" applyAlignment="1" applyProtection="1">
      <alignment horizontal="center" vertical="center"/>
      <protection hidden="1"/>
    </xf>
    <xf numFmtId="164" fontId="14" fillId="3" borderId="4" xfId="0" applyFont="1" applyFill="1" applyBorder="1" applyAlignment="1" applyProtection="1">
      <alignment horizontal="center" textRotation="90" shrinkToFit="1"/>
      <protection hidden="1"/>
    </xf>
    <xf numFmtId="164" fontId="14" fillId="3" borderId="5" xfId="0" applyFont="1" applyFill="1" applyBorder="1" applyAlignment="1" applyProtection="1">
      <alignment horizontal="center" textRotation="90" shrinkToFit="1"/>
      <protection hidden="1"/>
    </xf>
    <xf numFmtId="164" fontId="14" fillId="3" borderId="24" xfId="0" applyFont="1" applyFill="1" applyBorder="1" applyAlignment="1" applyProtection="1">
      <alignment horizontal="center" textRotation="90" shrinkToFit="1"/>
      <protection hidden="1"/>
    </xf>
    <xf numFmtId="164" fontId="14" fillId="3" borderId="25" xfId="0" applyFont="1" applyFill="1" applyBorder="1" applyAlignment="1" applyProtection="1">
      <alignment horizontal="center" vertical="center" shrinkToFit="1"/>
      <protection hidden="1"/>
    </xf>
    <xf numFmtId="164" fontId="14" fillId="3" borderId="26" xfId="0" applyFont="1" applyFill="1" applyBorder="1" applyAlignment="1" applyProtection="1">
      <alignment horizontal="center" vertical="center"/>
      <protection hidden="1"/>
    </xf>
    <xf numFmtId="164" fontId="14" fillId="3" borderId="5" xfId="0" applyFont="1" applyFill="1" applyBorder="1" applyAlignment="1" applyProtection="1">
      <alignment horizontal="center" vertical="center"/>
      <protection hidden="1"/>
    </xf>
    <xf numFmtId="164" fontId="14" fillId="3" borderId="27" xfId="0" applyFont="1" applyFill="1" applyBorder="1" applyAlignment="1" applyProtection="1">
      <alignment horizontal="center" vertical="center"/>
      <protection hidden="1"/>
    </xf>
    <xf numFmtId="164" fontId="14" fillId="3" borderId="24" xfId="0" applyFont="1" applyFill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18" fillId="0" borderId="0" xfId="0" applyFont="1" applyFill="1" applyBorder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4" fontId="14" fillId="5" borderId="4" xfId="0" applyFont="1" applyFill="1" applyBorder="1" applyAlignment="1" applyProtection="1">
      <alignment horizontal="center" vertical="center"/>
      <protection hidden="1"/>
    </xf>
    <xf numFmtId="164" fontId="14" fillId="5" borderId="5" xfId="0" applyFont="1" applyFill="1" applyBorder="1" applyAlignment="1" applyProtection="1">
      <alignment horizontal="center" vertical="center"/>
      <protection hidden="1"/>
    </xf>
    <xf numFmtId="164" fontId="14" fillId="5" borderId="27" xfId="0" applyFont="1" applyFill="1" applyBorder="1" applyAlignment="1" applyProtection="1">
      <alignment horizontal="center" vertical="center"/>
      <protection hidden="1"/>
    </xf>
    <xf numFmtId="164" fontId="18" fillId="5" borderId="24" xfId="0" applyFont="1" applyFill="1" applyBorder="1" applyAlignment="1" applyProtection="1">
      <alignment horizontal="center" vertical="center"/>
      <protection hidden="1"/>
    </xf>
    <xf numFmtId="164" fontId="18" fillId="0" borderId="4" xfId="0" applyFont="1" applyFill="1" applyBorder="1" applyAlignment="1" applyProtection="1">
      <alignment horizontal="center" vertical="center"/>
      <protection hidden="1"/>
    </xf>
    <xf numFmtId="171" fontId="18" fillId="0" borderId="5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Font="1" applyFill="1" applyBorder="1" applyAlignment="1" applyProtection="1">
      <alignment horizontal="left" vertical="center"/>
      <protection hidden="1"/>
    </xf>
    <xf numFmtId="164" fontId="14" fillId="0" borderId="13" xfId="0" applyFont="1" applyFill="1" applyBorder="1" applyAlignment="1" applyProtection="1">
      <alignment horizontal="center" vertical="center"/>
      <protection hidden="1"/>
    </xf>
    <xf numFmtId="164" fontId="18" fillId="0" borderId="32" xfId="0" applyFont="1" applyBorder="1" applyAlignment="1" applyProtection="1">
      <alignment horizontal="center" vertical="center" shrinkToFit="1"/>
      <protection locked="0"/>
    </xf>
    <xf numFmtId="164" fontId="18" fillId="0" borderId="21" xfId="0" applyFont="1" applyBorder="1" applyAlignment="1" applyProtection="1">
      <alignment horizontal="center" vertical="center"/>
      <protection hidden="1"/>
    </xf>
    <xf numFmtId="164" fontId="18" fillId="0" borderId="35" xfId="0" applyFont="1" applyBorder="1" applyAlignment="1" applyProtection="1">
      <alignment vertical="center"/>
      <protection hidden="1"/>
    </xf>
    <xf numFmtId="164" fontId="18" fillId="0" borderId="23" xfId="0" applyFont="1" applyBorder="1" applyAlignment="1" applyProtection="1">
      <alignment horizontal="center" vertical="center"/>
      <protection hidden="1"/>
    </xf>
    <xf numFmtId="164" fontId="14" fillId="0" borderId="21" xfId="0" applyFont="1" applyFill="1" applyBorder="1" applyAlignment="1" applyProtection="1">
      <alignment horizontal="center" vertical="center"/>
      <protection hidden="1"/>
    </xf>
    <xf numFmtId="164" fontId="18" fillId="0" borderId="3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4" fillId="0" borderId="36" xfId="0" applyFont="1" applyBorder="1" applyAlignment="1" applyProtection="1">
      <alignment horizontal="center" vertical="center"/>
      <protection hidden="1"/>
    </xf>
    <xf numFmtId="164" fontId="14" fillId="0" borderId="37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4" fillId="0" borderId="38" xfId="0" applyFont="1" applyBorder="1" applyAlignment="1" applyProtection="1">
      <alignment horizontal="center" vertical="center"/>
      <protection hidden="1"/>
    </xf>
    <xf numFmtId="164" fontId="14" fillId="0" borderId="39" xfId="0" applyFont="1" applyBorder="1" applyAlignment="1" applyProtection="1">
      <alignment horizontal="left" vertical="center"/>
      <protection hidden="1"/>
    </xf>
    <xf numFmtId="164" fontId="14" fillId="0" borderId="7" xfId="0" applyFont="1" applyBorder="1" applyAlignment="1" applyProtection="1">
      <alignment horizontal="center" vertical="center"/>
      <protection hidden="1"/>
    </xf>
    <xf numFmtId="164" fontId="14" fillId="0" borderId="40" xfId="0" applyFont="1" applyBorder="1" applyAlignment="1" applyProtection="1">
      <alignment horizontal="center" vertical="center"/>
      <protection hidden="1"/>
    </xf>
    <xf numFmtId="164" fontId="14" fillId="0" borderId="41" xfId="0" applyFont="1" applyBorder="1" applyAlignment="1" applyProtection="1">
      <alignment horizontal="left" vertical="center"/>
      <protection hidden="1"/>
    </xf>
    <xf numFmtId="164" fontId="19" fillId="0" borderId="0" xfId="0" applyNumberFormat="1" applyFont="1" applyAlignment="1" applyProtection="1">
      <alignment vertical="center"/>
      <protection hidden="1"/>
    </xf>
    <xf numFmtId="164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0" xfId="0" applyNumberFormat="1" applyFont="1" applyFill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164" fontId="22" fillId="2" borderId="1" xfId="0" applyFont="1" applyFill="1" applyBorder="1" applyAlignment="1" applyProtection="1">
      <alignment horizontal="center" vertical="center"/>
      <protection hidden="1"/>
    </xf>
    <xf numFmtId="164" fontId="22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Fill="1" applyAlignment="1" applyProtection="1">
      <alignment vertical="center"/>
      <protection hidden="1"/>
    </xf>
    <xf numFmtId="170" fontId="0" fillId="0" borderId="0" xfId="0" applyNumberFormat="1" applyAlignment="1" applyProtection="1">
      <alignment vertical="center"/>
      <protection hidden="1"/>
    </xf>
    <xf numFmtId="164" fontId="22" fillId="0" borderId="3" xfId="0" applyFont="1" applyBorder="1" applyAlignment="1" applyProtection="1">
      <alignment horizontal="left" vertical="center" shrinkToFit="1"/>
      <protection hidden="1"/>
    </xf>
    <xf numFmtId="164" fontId="22" fillId="0" borderId="2" xfId="0" applyFont="1" applyBorder="1" applyAlignment="1" applyProtection="1">
      <alignment horizontal="left" vertical="center" shrinkToFit="1"/>
      <protection hidden="1"/>
    </xf>
    <xf numFmtId="164" fontId="22" fillId="0" borderId="42" xfId="0" applyFont="1" applyBorder="1" applyAlignment="1" applyProtection="1">
      <alignment horizontal="left" vertical="center" shrinkToFit="1"/>
      <protection hidden="1"/>
    </xf>
    <xf numFmtId="164" fontId="27" fillId="4" borderId="4" xfId="0" applyFont="1" applyFill="1" applyBorder="1" applyAlignment="1" applyProtection="1">
      <alignment horizontal="center" vertical="center"/>
      <protection hidden="1"/>
    </xf>
    <xf numFmtId="164" fontId="27" fillId="4" borderId="5" xfId="0" applyFont="1" applyFill="1" applyBorder="1" applyAlignment="1" applyProtection="1">
      <alignment horizontal="center" vertical="center"/>
      <protection hidden="1"/>
    </xf>
    <xf numFmtId="164" fontId="27" fillId="4" borderId="6" xfId="0" applyFont="1" applyFill="1" applyBorder="1" applyAlignment="1" applyProtection="1">
      <alignment horizontal="center" vertical="center"/>
      <protection hidden="1"/>
    </xf>
    <xf numFmtId="164" fontId="1" fillId="0" borderId="7" xfId="0" applyFont="1" applyFill="1" applyBorder="1" applyAlignment="1" applyProtection="1">
      <alignment vertical="center"/>
      <protection hidden="1"/>
    </xf>
    <xf numFmtId="164" fontId="2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28" fillId="0" borderId="8" xfId="0" applyFont="1" applyFill="1" applyBorder="1" applyAlignment="1" applyProtection="1">
      <alignment horizontal="center" vertical="center"/>
      <protection hidden="1"/>
    </xf>
    <xf numFmtId="164" fontId="28" fillId="0" borderId="9" xfId="0" applyFont="1" applyFill="1" applyBorder="1" applyAlignment="1" applyProtection="1">
      <alignment horizontal="center" vertical="center"/>
      <protection hidden="1"/>
    </xf>
    <xf numFmtId="171" fontId="28" fillId="0" borderId="9" xfId="0" applyNumberFormat="1" applyFont="1" applyFill="1" applyBorder="1" applyAlignment="1" applyProtection="1">
      <alignment horizontal="center" vertical="center"/>
      <protection hidden="1"/>
    </xf>
    <xf numFmtId="164" fontId="28" fillId="0" borderId="10" xfId="0" applyFont="1" applyFill="1" applyBorder="1" applyAlignment="1" applyProtection="1">
      <alignment horizontal="left" vertical="center" shrinkToFit="1"/>
      <protection hidden="1"/>
    </xf>
    <xf numFmtId="164" fontId="28" fillId="0" borderId="13" xfId="0" applyFont="1" applyFill="1" applyBorder="1" applyAlignment="1" applyProtection="1">
      <alignment horizontal="center" vertical="center"/>
      <protection hidden="1"/>
    </xf>
    <xf numFmtId="164" fontId="28" fillId="0" borderId="12" xfId="0" applyFont="1" applyFill="1" applyBorder="1" applyAlignment="1" applyProtection="1">
      <alignment horizontal="left" vertical="center" shrinkToFit="1"/>
      <protection hidden="1"/>
    </xf>
    <xf numFmtId="172" fontId="28" fillId="0" borderId="10" xfId="0" applyNumberFormat="1" applyFont="1" applyFill="1" applyBorder="1" applyAlignment="1" applyProtection="1">
      <alignment horizontal="right" vertical="center"/>
      <protection hidden="1"/>
    </xf>
    <xf numFmtId="164" fontId="28" fillId="0" borderId="7" xfId="0" applyFont="1" applyFill="1" applyBorder="1" applyAlignment="1" applyProtection="1">
      <alignment vertical="center"/>
      <protection hidden="1"/>
    </xf>
    <xf numFmtId="164" fontId="28" fillId="0" borderId="0" xfId="0" applyFont="1" applyFill="1" applyBorder="1" applyAlignment="1" applyProtection="1">
      <alignment vertical="center"/>
      <protection hidden="1"/>
    </xf>
    <xf numFmtId="164" fontId="28" fillId="0" borderId="0" xfId="0" applyFont="1" applyFill="1" applyBorder="1" applyAlignment="1" applyProtection="1">
      <alignment horizontal="left" vertical="center"/>
      <protection hidden="1"/>
    </xf>
    <xf numFmtId="164" fontId="29" fillId="0" borderId="0" xfId="0" applyFont="1" applyFill="1" applyBorder="1" applyAlignment="1" applyProtection="1">
      <alignment horizontal="left" vertical="center"/>
      <protection hidden="1"/>
    </xf>
    <xf numFmtId="164" fontId="28" fillId="0" borderId="14" xfId="0" applyFont="1" applyFill="1" applyBorder="1" applyAlignment="1" applyProtection="1">
      <alignment horizontal="center" vertical="center"/>
      <protection hidden="1"/>
    </xf>
    <xf numFmtId="164" fontId="28" fillId="0" borderId="15" xfId="0" applyFont="1" applyFill="1" applyBorder="1" applyAlignment="1" applyProtection="1">
      <alignment horizontal="center" vertical="center"/>
      <protection hidden="1"/>
    </xf>
    <xf numFmtId="164" fontId="28" fillId="0" borderId="16" xfId="0" applyFont="1" applyFill="1" applyBorder="1" applyAlignment="1" applyProtection="1">
      <alignment horizontal="left" vertical="center" shrinkToFit="1"/>
      <protection hidden="1"/>
    </xf>
    <xf numFmtId="164" fontId="28" fillId="0" borderId="17" xfId="0" applyFont="1" applyFill="1" applyBorder="1" applyAlignment="1" applyProtection="1">
      <alignment horizontal="center" vertical="center"/>
      <protection hidden="1"/>
    </xf>
    <xf numFmtId="164" fontId="28" fillId="0" borderId="18" xfId="0" applyFont="1" applyFill="1" applyBorder="1" applyAlignment="1" applyProtection="1">
      <alignment horizontal="left" vertical="center" shrinkToFit="1"/>
      <protection hidden="1"/>
    </xf>
    <xf numFmtId="172" fontId="28" fillId="0" borderId="16" xfId="0" applyNumberFormat="1" applyFont="1" applyFill="1" applyBorder="1" applyAlignment="1" applyProtection="1">
      <alignment horizontal="right" vertical="center"/>
      <protection hidden="1"/>
    </xf>
    <xf numFmtId="164" fontId="30" fillId="0" borderId="0" xfId="0" applyFont="1" applyFill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8" fillId="0" borderId="19" xfId="0" applyFont="1" applyFill="1" applyBorder="1" applyAlignment="1" applyProtection="1">
      <alignment horizontal="center" vertical="center"/>
      <protection hidden="1"/>
    </xf>
    <xf numFmtId="164" fontId="28" fillId="0" borderId="20" xfId="0" applyFont="1" applyFill="1" applyBorder="1" applyAlignment="1" applyProtection="1">
      <alignment horizontal="center" vertical="center"/>
      <protection hidden="1"/>
    </xf>
    <xf numFmtId="171" fontId="28" fillId="0" borderId="20" xfId="0" applyNumberFormat="1" applyFont="1" applyFill="1" applyBorder="1" applyAlignment="1" applyProtection="1">
      <alignment horizontal="center" vertical="center"/>
      <protection hidden="1"/>
    </xf>
    <xf numFmtId="164" fontId="28" fillId="0" borderId="21" xfId="0" applyFont="1" applyFill="1" applyBorder="1" applyAlignment="1" applyProtection="1">
      <alignment horizontal="left" vertical="center" shrinkToFit="1"/>
      <protection hidden="1"/>
    </xf>
    <xf numFmtId="164" fontId="28" fillId="0" borderId="22" xfId="0" applyFont="1" applyFill="1" applyBorder="1" applyAlignment="1" applyProtection="1">
      <alignment horizontal="center" vertical="center"/>
      <protection hidden="1"/>
    </xf>
    <xf numFmtId="164" fontId="28" fillId="0" borderId="23" xfId="0" applyFont="1" applyFill="1" applyBorder="1" applyAlignment="1" applyProtection="1">
      <alignment horizontal="left" vertical="center" shrinkToFit="1"/>
      <protection hidden="1"/>
    </xf>
    <xf numFmtId="172" fontId="28" fillId="0" borderId="21" xfId="0" applyNumberFormat="1" applyFont="1" applyFill="1" applyBorder="1" applyAlignment="1" applyProtection="1">
      <alignment horizontal="right" vertical="center"/>
      <protection hidden="1"/>
    </xf>
    <xf numFmtId="164" fontId="28" fillId="0" borderId="0" xfId="0" applyFont="1" applyFill="1" applyBorder="1" applyAlignment="1" applyProtection="1">
      <alignment horizontal="center" vertical="center"/>
      <protection hidden="1"/>
    </xf>
    <xf numFmtId="166" fontId="28" fillId="0" borderId="0" xfId="0" applyNumberFormat="1" applyFont="1" applyFill="1" applyBorder="1" applyAlignment="1" applyProtection="1">
      <alignment horizontal="center" vertical="center"/>
      <protection hidden="1"/>
    </xf>
    <xf numFmtId="164" fontId="28" fillId="0" borderId="0" xfId="0" applyFont="1" applyFill="1" applyBorder="1" applyAlignment="1" applyProtection="1">
      <alignment horizontal="left" vertical="center" shrinkToFit="1"/>
      <protection hidden="1"/>
    </xf>
    <xf numFmtId="164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27" fillId="2" borderId="25" xfId="0" applyFont="1" applyFill="1" applyBorder="1" applyAlignment="1" applyProtection="1">
      <alignment horizontal="center" vertical="center" shrinkToFit="1"/>
      <protection hidden="1"/>
    </xf>
    <xf numFmtId="164" fontId="27" fillId="2" borderId="26" xfId="0" applyFont="1" applyFill="1" applyBorder="1" applyAlignment="1" applyProtection="1">
      <alignment horizontal="center" vertical="center"/>
      <protection hidden="1"/>
    </xf>
    <xf numFmtId="164" fontId="27" fillId="2" borderId="5" xfId="0" applyFont="1" applyFill="1" applyBorder="1" applyAlignment="1" applyProtection="1">
      <alignment horizontal="center" vertical="center"/>
      <protection hidden="1"/>
    </xf>
    <xf numFmtId="164" fontId="27" fillId="2" borderId="27" xfId="0" applyFont="1" applyFill="1" applyBorder="1" applyAlignment="1" applyProtection="1">
      <alignment horizontal="center" vertical="center"/>
      <protection hidden="1"/>
    </xf>
    <xf numFmtId="164" fontId="27" fillId="2" borderId="24" xfId="0" applyFont="1" applyFill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0" applyFont="1" applyFill="1" applyAlignment="1" applyProtection="1">
      <alignment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0" fillId="4" borderId="15" xfId="0" applyFont="1" applyFill="1" applyBorder="1" applyAlignment="1" applyProtection="1">
      <alignment horizontal="center" vertical="center" shrinkToFit="1"/>
      <protection hidden="1"/>
    </xf>
    <xf numFmtId="173" fontId="28" fillId="0" borderId="28" xfId="0" applyNumberFormat="1" applyFont="1" applyBorder="1" applyAlignment="1" applyProtection="1">
      <alignment horizontal="center" vertical="center"/>
      <protection hidden="1"/>
    </xf>
    <xf numFmtId="164" fontId="28" fillId="0" borderId="29" xfId="0" applyFont="1" applyBorder="1" applyAlignment="1" applyProtection="1">
      <alignment horizontal="left" vertical="center" shrinkToFit="1"/>
      <protection hidden="1"/>
    </xf>
    <xf numFmtId="164" fontId="28" fillId="4" borderId="28" xfId="0" applyFont="1" applyFill="1" applyBorder="1" applyAlignment="1" applyProtection="1">
      <alignment horizontal="center" vertical="center" shrinkToFit="1"/>
      <protection hidden="1"/>
    </xf>
    <xf numFmtId="164" fontId="28" fillId="0" borderId="30" xfId="0" applyFont="1" applyBorder="1" applyAlignment="1" applyProtection="1">
      <alignment horizontal="center" vertical="center" shrinkToFit="1"/>
      <protection hidden="1"/>
    </xf>
    <xf numFmtId="164" fontId="28" fillId="0" borderId="29" xfId="0" applyFont="1" applyBorder="1" applyAlignment="1" applyProtection="1">
      <alignment horizontal="center" vertical="center" shrinkToFit="1"/>
      <protection hidden="1"/>
    </xf>
    <xf numFmtId="164" fontId="28" fillId="0" borderId="28" xfId="0" applyFont="1" applyBorder="1" applyAlignment="1" applyProtection="1">
      <alignment horizontal="center" vertical="center"/>
      <protection hidden="1"/>
    </xf>
    <xf numFmtId="164" fontId="28" fillId="0" borderId="30" xfId="0" applyFont="1" applyBorder="1" applyAlignment="1" applyProtection="1">
      <alignment horizontal="center" vertical="center"/>
      <protection hidden="1"/>
    </xf>
    <xf numFmtId="164" fontId="28" fillId="0" borderId="10" xfId="0" applyFont="1" applyBorder="1" applyAlignment="1" applyProtection="1">
      <alignment horizontal="center" vertical="center"/>
      <protection hidden="1"/>
    </xf>
    <xf numFmtId="164" fontId="28" fillId="0" borderId="13" xfId="0" applyFont="1" applyBorder="1" applyAlignment="1" applyProtection="1">
      <alignment horizontal="center" vertical="center"/>
      <protection hidden="1"/>
    </xf>
    <xf numFmtId="164" fontId="28" fillId="0" borderId="12" xfId="0" applyFont="1" applyBorder="1" applyAlignment="1" applyProtection="1">
      <alignment horizontal="center" vertical="center"/>
      <protection hidden="1"/>
    </xf>
    <xf numFmtId="174" fontId="28" fillId="0" borderId="10" xfId="0" applyNumberFormat="1" applyFont="1" applyBorder="1" applyAlignment="1" applyProtection="1">
      <alignment horizontal="center" vertical="center"/>
      <protection hidden="1"/>
    </xf>
    <xf numFmtId="164" fontId="28" fillId="0" borderId="29" xfId="0" applyFont="1" applyBorder="1" applyAlignment="1" applyProtection="1">
      <alignment horizontal="center" vertical="center"/>
      <protection hidden="1"/>
    </xf>
    <xf numFmtId="173" fontId="28" fillId="0" borderId="14" xfId="0" applyNumberFormat="1" applyFont="1" applyBorder="1" applyAlignment="1" applyProtection="1">
      <alignment horizontal="center" vertical="center"/>
      <protection hidden="1"/>
    </xf>
    <xf numFmtId="164" fontId="28" fillId="0" borderId="33" xfId="0" applyFont="1" applyBorder="1" applyAlignment="1" applyProtection="1">
      <alignment horizontal="left" vertical="center" shrinkToFit="1"/>
      <protection hidden="1"/>
    </xf>
    <xf numFmtId="164" fontId="28" fillId="0" borderId="14" xfId="0" applyFont="1" applyBorder="1" applyAlignment="1" applyProtection="1">
      <alignment horizontal="center" vertical="center" shrinkToFit="1"/>
      <protection hidden="1"/>
    </xf>
    <xf numFmtId="164" fontId="28" fillId="4" borderId="15" xfId="0" applyFont="1" applyFill="1" applyBorder="1" applyAlignment="1" applyProtection="1">
      <alignment horizontal="center" vertical="center" shrinkToFit="1"/>
      <protection hidden="1"/>
    </xf>
    <xf numFmtId="164" fontId="28" fillId="0" borderId="15" xfId="0" applyFont="1" applyBorder="1" applyAlignment="1" applyProtection="1">
      <alignment horizontal="center" vertical="center" shrinkToFit="1"/>
      <protection hidden="1"/>
    </xf>
    <xf numFmtId="164" fontId="28" fillId="0" borderId="33" xfId="0" applyFont="1" applyBorder="1" applyAlignment="1" applyProtection="1">
      <alignment horizontal="center" vertical="center" shrinkToFit="1"/>
      <protection hidden="1"/>
    </xf>
    <xf numFmtId="164" fontId="28" fillId="0" borderId="14" xfId="0" applyFont="1" applyBorder="1" applyAlignment="1" applyProtection="1">
      <alignment horizontal="center" vertical="center"/>
      <protection hidden="1"/>
    </xf>
    <xf numFmtId="164" fontId="28" fillId="0" borderId="15" xfId="0" applyFont="1" applyBorder="1" applyAlignment="1" applyProtection="1">
      <alignment horizontal="center" vertical="center"/>
      <protection hidden="1"/>
    </xf>
    <xf numFmtId="164" fontId="28" fillId="0" borderId="16" xfId="0" applyFont="1" applyBorder="1" applyAlignment="1" applyProtection="1">
      <alignment horizontal="center" vertical="center"/>
      <protection hidden="1"/>
    </xf>
    <xf numFmtId="164" fontId="28" fillId="0" borderId="17" xfId="0" applyFont="1" applyBorder="1" applyAlignment="1" applyProtection="1">
      <alignment horizontal="center" vertical="center"/>
      <protection hidden="1"/>
    </xf>
    <xf numFmtId="164" fontId="28" fillId="0" borderId="18" xfId="0" applyFont="1" applyBorder="1" applyAlignment="1" applyProtection="1">
      <alignment horizontal="center" vertical="center"/>
      <protection hidden="1"/>
    </xf>
    <xf numFmtId="174" fontId="28" fillId="0" borderId="16" xfId="0" applyNumberFormat="1" applyFont="1" applyBorder="1" applyAlignment="1" applyProtection="1">
      <alignment horizontal="center" vertical="center"/>
      <protection hidden="1"/>
    </xf>
    <xf numFmtId="164" fontId="28" fillId="0" borderId="33" xfId="0" applyFont="1" applyBorder="1" applyAlignment="1" applyProtection="1">
      <alignment horizontal="center" vertical="center"/>
      <protection hidden="1"/>
    </xf>
    <xf numFmtId="173" fontId="28" fillId="0" borderId="19" xfId="0" applyNumberFormat="1" applyFont="1" applyBorder="1" applyAlignment="1" applyProtection="1">
      <alignment horizontal="center" vertical="center"/>
      <protection hidden="1"/>
    </xf>
    <xf numFmtId="164" fontId="28" fillId="0" borderId="34" xfId="0" applyFont="1" applyBorder="1" applyAlignment="1" applyProtection="1">
      <alignment horizontal="left" vertical="center" shrinkToFit="1"/>
      <protection hidden="1"/>
    </xf>
    <xf numFmtId="164" fontId="28" fillId="0" borderId="19" xfId="0" applyFont="1" applyBorder="1" applyAlignment="1" applyProtection="1">
      <alignment horizontal="center" vertical="center" shrinkToFit="1"/>
      <protection hidden="1"/>
    </xf>
    <xf numFmtId="164" fontId="28" fillId="0" borderId="20" xfId="0" applyFont="1" applyBorder="1" applyAlignment="1" applyProtection="1">
      <alignment horizontal="center" vertical="center" shrinkToFit="1"/>
      <protection hidden="1"/>
    </xf>
    <xf numFmtId="164" fontId="28" fillId="4" borderId="34" xfId="0" applyFont="1" applyFill="1" applyBorder="1" applyAlignment="1" applyProtection="1">
      <alignment horizontal="center" vertical="center" shrinkToFit="1"/>
      <protection hidden="1"/>
    </xf>
    <xf numFmtId="164" fontId="28" fillId="0" borderId="19" xfId="0" applyFont="1" applyBorder="1" applyAlignment="1" applyProtection="1">
      <alignment horizontal="center" vertical="center"/>
      <protection hidden="1"/>
    </xf>
    <xf numFmtId="164" fontId="28" fillId="0" borderId="20" xfId="0" applyFont="1" applyBorder="1" applyAlignment="1" applyProtection="1">
      <alignment horizontal="center" vertical="center"/>
      <protection hidden="1"/>
    </xf>
    <xf numFmtId="164" fontId="28" fillId="0" borderId="21" xfId="0" applyFont="1" applyBorder="1" applyAlignment="1" applyProtection="1">
      <alignment horizontal="center" vertical="center"/>
      <protection hidden="1"/>
    </xf>
    <xf numFmtId="164" fontId="28" fillId="0" borderId="22" xfId="0" applyFont="1" applyBorder="1" applyAlignment="1" applyProtection="1">
      <alignment horizontal="center" vertical="center"/>
      <protection hidden="1"/>
    </xf>
    <xf numFmtId="164" fontId="28" fillId="0" borderId="23" xfId="0" applyFont="1" applyBorder="1" applyAlignment="1" applyProtection="1">
      <alignment horizontal="center" vertical="center"/>
      <protection hidden="1"/>
    </xf>
    <xf numFmtId="174" fontId="28" fillId="0" borderId="21" xfId="0" applyNumberFormat="1" applyFont="1" applyBorder="1" applyAlignment="1" applyProtection="1">
      <alignment horizontal="center" vertical="center"/>
      <protection hidden="1"/>
    </xf>
    <xf numFmtId="164" fontId="28" fillId="0" borderId="34" xfId="0" applyFont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left" vertical="center" shrinkToFi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74" fontId="0" fillId="0" borderId="0" xfId="0" applyNumberFormat="1" applyBorder="1" applyAlignment="1" applyProtection="1">
      <alignment horizontal="center" vertical="center"/>
      <protection hidden="1"/>
    </xf>
    <xf numFmtId="164" fontId="28" fillId="3" borderId="4" xfId="0" applyFont="1" applyFill="1" applyBorder="1" applyAlignment="1" applyProtection="1">
      <alignment horizontal="center" textRotation="90" shrinkToFit="1"/>
      <protection hidden="1"/>
    </xf>
    <xf numFmtId="164" fontId="28" fillId="3" borderId="5" xfId="0" applyFont="1" applyFill="1" applyBorder="1" applyAlignment="1" applyProtection="1">
      <alignment horizontal="center" textRotation="90" shrinkToFit="1"/>
      <protection hidden="1"/>
    </xf>
    <xf numFmtId="164" fontId="28" fillId="3" borderId="24" xfId="0" applyFont="1" applyFill="1" applyBorder="1" applyAlignment="1" applyProtection="1">
      <alignment horizontal="center" textRotation="90" shrinkToFit="1"/>
      <protection hidden="1"/>
    </xf>
    <xf numFmtId="164" fontId="27" fillId="3" borderId="25" xfId="0" applyFont="1" applyFill="1" applyBorder="1" applyAlignment="1" applyProtection="1">
      <alignment horizontal="center" vertical="center" shrinkToFit="1"/>
      <protection hidden="1"/>
    </xf>
    <xf numFmtId="164" fontId="27" fillId="3" borderId="26" xfId="0" applyFont="1" applyFill="1" applyBorder="1" applyAlignment="1" applyProtection="1">
      <alignment horizontal="center" vertical="center"/>
      <protection hidden="1"/>
    </xf>
    <xf numFmtId="164" fontId="27" fillId="3" borderId="5" xfId="0" applyFont="1" applyFill="1" applyBorder="1" applyAlignment="1" applyProtection="1">
      <alignment horizontal="center" vertical="center"/>
      <protection hidden="1"/>
    </xf>
    <xf numFmtId="164" fontId="27" fillId="3" borderId="27" xfId="0" applyFont="1" applyFill="1" applyBorder="1" applyAlignment="1" applyProtection="1">
      <alignment horizontal="center" vertical="center"/>
      <protection hidden="1"/>
    </xf>
    <xf numFmtId="164" fontId="27" fillId="3" borderId="24" xfId="0" applyFont="1" applyFill="1" applyBorder="1" applyAlignment="1" applyProtection="1">
      <alignment horizontal="center" vertical="center"/>
      <protection hidden="1"/>
    </xf>
    <xf numFmtId="164" fontId="27" fillId="6" borderId="4" xfId="0" applyFont="1" applyFill="1" applyBorder="1" applyAlignment="1" applyProtection="1">
      <alignment horizontal="center" vertical="center"/>
      <protection hidden="1"/>
    </xf>
    <xf numFmtId="164" fontId="27" fillId="6" borderId="5" xfId="0" applyFont="1" applyFill="1" applyBorder="1" applyAlignment="1" applyProtection="1">
      <alignment horizontal="center" vertical="center"/>
      <protection hidden="1"/>
    </xf>
    <xf numFmtId="164" fontId="27" fillId="6" borderId="27" xfId="0" applyFont="1" applyFill="1" applyBorder="1" applyAlignment="1" applyProtection="1">
      <alignment horizontal="center" vertical="center"/>
      <protection hidden="1"/>
    </xf>
    <xf numFmtId="164" fontId="0" fillId="6" borderId="1" xfId="0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0" fillId="0" borderId="4" xfId="0" applyFont="1" applyFill="1" applyBorder="1" applyAlignment="1" applyProtection="1">
      <alignment horizontal="center" vertical="center"/>
      <protection hidden="1"/>
    </xf>
    <xf numFmtId="171" fontId="0" fillId="0" borderId="5" xfId="0" applyNumberFormat="1" applyFont="1" applyFill="1" applyBorder="1" applyAlignment="1" applyProtection="1">
      <alignment horizontal="center" vertical="center"/>
      <protection hidden="1"/>
    </xf>
    <xf numFmtId="164" fontId="28" fillId="0" borderId="10" xfId="0" applyFont="1" applyFill="1" applyBorder="1" applyAlignment="1" applyProtection="1">
      <alignment horizontal="left" vertical="center"/>
      <protection hidden="1"/>
    </xf>
    <xf numFmtId="164" fontId="28" fillId="0" borderId="12" xfId="0" applyFont="1" applyFill="1" applyBorder="1" applyAlignment="1" applyProtection="1">
      <alignment horizontal="left" vertical="center"/>
      <protection hidden="1"/>
    </xf>
    <xf numFmtId="164" fontId="0" fillId="0" borderId="29" xfId="0" applyBorder="1" applyAlignment="1" applyProtection="1">
      <alignment horizontal="center" vertical="center"/>
      <protection hidden="1"/>
    </xf>
    <xf numFmtId="164" fontId="35" fillId="0" borderId="21" xfId="0" applyFont="1" applyBorder="1" applyAlignment="1" applyProtection="1">
      <alignment horizontal="center" vertical="center"/>
      <protection hidden="1"/>
    </xf>
    <xf numFmtId="164" fontId="35" fillId="0" borderId="35" xfId="0" applyFont="1" applyBorder="1" applyAlignment="1" applyProtection="1">
      <alignment vertical="center"/>
      <protection hidden="1"/>
    </xf>
    <xf numFmtId="164" fontId="35" fillId="0" borderId="23" xfId="0" applyFont="1" applyBorder="1" applyAlignment="1" applyProtection="1">
      <alignment horizontal="center" vertical="center"/>
      <protection hidden="1"/>
    </xf>
    <xf numFmtId="164" fontId="0" fillId="0" borderId="21" xfId="0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27" fillId="5" borderId="4" xfId="0" applyFont="1" applyFill="1" applyBorder="1" applyAlignment="1" applyProtection="1">
      <alignment horizontal="center" vertical="center"/>
      <protection hidden="1"/>
    </xf>
    <xf numFmtId="164" fontId="27" fillId="5" borderId="5" xfId="0" applyFont="1" applyFill="1" applyBorder="1" applyAlignment="1" applyProtection="1">
      <alignment horizontal="center" vertical="center"/>
      <protection hidden="1"/>
    </xf>
    <xf numFmtId="164" fontId="27" fillId="5" borderId="27" xfId="0" applyFont="1" applyFill="1" applyBorder="1" applyAlignment="1" applyProtection="1">
      <alignment horizontal="center" vertical="center"/>
      <protection hidden="1"/>
    </xf>
    <xf numFmtId="164" fontId="0" fillId="5" borderId="1" xfId="0" applyFont="1" applyFill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28" fillId="0" borderId="21" xfId="0" applyFont="1" applyFill="1" applyBorder="1" applyAlignment="1" applyProtection="1">
      <alignment horizontal="center" vertical="center"/>
      <protection hidden="1"/>
    </xf>
    <xf numFmtId="164" fontId="0" fillId="0" borderId="34" xfId="0" applyFont="1" applyBorder="1" applyAlignment="1" applyProtection="1">
      <alignment horizontal="center" vertical="center"/>
      <protection hidden="1"/>
    </xf>
    <xf numFmtId="164" fontId="37" fillId="0" borderId="36" xfId="0" applyFont="1" applyBorder="1" applyAlignment="1" applyProtection="1">
      <alignment horizontal="center" vertical="center"/>
      <protection hidden="1"/>
    </xf>
    <xf numFmtId="164" fontId="37" fillId="0" borderId="3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37" fillId="0" borderId="38" xfId="0" applyFont="1" applyBorder="1" applyAlignment="1" applyProtection="1">
      <alignment horizontal="center" vertical="center"/>
      <protection hidden="1"/>
    </xf>
    <xf numFmtId="164" fontId="37" fillId="0" borderId="39" xfId="0" applyFont="1" applyBorder="1" applyAlignment="1" applyProtection="1">
      <alignment horizontal="left" vertical="center"/>
      <protection hidden="1"/>
    </xf>
    <xf numFmtId="164" fontId="37" fillId="0" borderId="7" xfId="0" applyFont="1" applyBorder="1" applyAlignment="1" applyProtection="1">
      <alignment horizontal="center" vertical="center"/>
      <protection hidden="1"/>
    </xf>
    <xf numFmtId="164" fontId="37" fillId="0" borderId="40" xfId="0" applyFont="1" applyBorder="1" applyAlignment="1" applyProtection="1">
      <alignment horizontal="center" vertical="center"/>
      <protection hidden="1"/>
    </xf>
    <xf numFmtId="164" fontId="37" fillId="0" borderId="41" xfId="0" applyFont="1" applyBorder="1" applyAlignment="1" applyProtection="1">
      <alignment horizontal="left" vertical="center"/>
      <protection hidden="1"/>
    </xf>
    <xf numFmtId="164" fontId="30" fillId="0" borderId="0" xfId="0" applyNumberFormat="1" applyFont="1" applyFill="1" applyBorder="1" applyAlignment="1" applyProtection="1">
      <alignment horizontal="center" vertical="center"/>
      <protection hidden="1"/>
    </xf>
    <xf numFmtId="164" fontId="30" fillId="0" borderId="0" xfId="0" applyNumberFormat="1" applyFont="1" applyAlignment="1" applyProtection="1">
      <alignment horizontal="center" vertical="center"/>
      <protection hidden="1"/>
    </xf>
    <xf numFmtId="164" fontId="30" fillId="0" borderId="0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26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164" fontId="26" fillId="0" borderId="0" xfId="0" applyNumberFormat="1" applyFont="1" applyBorder="1" applyAlignment="1" applyProtection="1">
      <alignment horizontal="center" vertical="center"/>
      <protection hidden="1"/>
    </xf>
    <xf numFmtId="164" fontId="26" fillId="0" borderId="0" xfId="0" applyNumberFormat="1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b val="0"/>
        <color rgb="FF008000"/>
      </font>
      <border/>
    </dxf>
    <dxf>
      <font>
        <b val="0"/>
        <color rgb="FF0000FF"/>
      </font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ont>
        <b val="0"/>
        <color rgb="FFFFFFFF"/>
      </font>
      <border/>
    </dxf>
    <dxf>
      <font>
        <b val="0"/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1</xdr:row>
      <xdr:rowOff>95250</xdr:rowOff>
    </xdr:from>
    <xdr:to>
      <xdr:col>57</xdr:col>
      <xdr:colOff>133350</xdr:colOff>
      <xdr:row>9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71450"/>
          <a:ext cx="15621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2"/>
  <sheetViews>
    <sheetView showGridLines="0" showRowColHeaders="0" tabSelected="1" zoomScale="90" zoomScaleNormal="90" workbookViewId="0" topLeftCell="A64">
      <selection activeCell="K41" sqref="K41"/>
    </sheetView>
  </sheetViews>
  <sheetFormatPr defaultColWidth="1.1484375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0" style="5" hidden="1" customWidth="1"/>
    <col min="74" max="77" width="0" style="3" hidden="1" customWidth="1"/>
    <col min="78" max="84" width="0" style="6" hidden="1" customWidth="1"/>
    <col min="85" max="90" width="0" style="2" hidden="1" customWidth="1"/>
    <col min="91" max="119" width="0" style="7" hidden="1" customWidth="1"/>
    <col min="120" max="120" width="0" style="8" hidden="1" customWidth="1"/>
    <col min="121" max="16384" width="0" style="1" hidden="1" customWidth="1"/>
  </cols>
  <sheetData>
    <row r="1" ht="6" customHeight="1"/>
    <row r="2" spans="2:59" ht="29.25" customHeight="1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1"/>
      <c r="BE2" s="11"/>
      <c r="BF2" s="11"/>
      <c r="BG2" s="11"/>
    </row>
    <row r="3" spans="2:119" s="12" customFormat="1" ht="27.75" customHeight="1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W3" s="14" t="s">
        <v>2</v>
      </c>
      <c r="AX3" s="14"/>
      <c r="AY3" s="14"/>
      <c r="AZ3" s="14"/>
      <c r="BA3" s="14"/>
      <c r="BB3" s="14"/>
      <c r="BC3" s="14"/>
      <c r="BD3" s="15"/>
      <c r="BE3" s="15"/>
      <c r="BF3" s="15"/>
      <c r="BG3" s="15"/>
      <c r="BH3" s="16"/>
      <c r="BI3" s="17"/>
      <c r="BJ3" s="18"/>
      <c r="BK3" s="18"/>
      <c r="BL3" s="18"/>
      <c r="BM3" s="18"/>
      <c r="BN3" s="18"/>
      <c r="BO3" s="19"/>
      <c r="BP3" s="19"/>
      <c r="BQ3" s="19"/>
      <c r="BR3" s="19"/>
      <c r="BS3" s="19"/>
      <c r="BT3" s="19"/>
      <c r="BU3" s="19"/>
      <c r="BV3" s="17"/>
      <c r="BW3" s="17"/>
      <c r="BX3" s="17"/>
      <c r="BY3" s="17"/>
      <c r="BZ3" s="20"/>
      <c r="CA3" s="20"/>
      <c r="CB3" s="20"/>
      <c r="CC3" s="20"/>
      <c r="CD3" s="20"/>
      <c r="CE3" s="20"/>
      <c r="CF3" s="20"/>
      <c r="CG3" s="16"/>
      <c r="CH3" s="16"/>
      <c r="CI3" s="16"/>
      <c r="CJ3" s="16"/>
      <c r="CK3" s="16"/>
      <c r="CL3" s="16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</row>
    <row r="4" spans="2:119" s="22" customFormat="1" ht="12.75"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BD4" s="24"/>
      <c r="BE4" s="24"/>
      <c r="BF4" s="24"/>
      <c r="BG4" s="24"/>
      <c r="BH4" s="25"/>
      <c r="BI4" s="26"/>
      <c r="BJ4" s="27"/>
      <c r="BK4" s="27"/>
      <c r="BL4" s="27"/>
      <c r="BM4" s="27"/>
      <c r="BN4" s="27"/>
      <c r="BO4" s="28"/>
      <c r="BP4" s="28"/>
      <c r="BQ4" s="28"/>
      <c r="BR4" s="28"/>
      <c r="BS4" s="28"/>
      <c r="BT4" s="28"/>
      <c r="BU4" s="28"/>
      <c r="BV4" s="26"/>
      <c r="BW4" s="26"/>
      <c r="BX4" s="26"/>
      <c r="BY4" s="26"/>
      <c r="BZ4" s="29"/>
      <c r="CA4" s="29"/>
      <c r="CB4" s="29"/>
      <c r="CC4" s="29"/>
      <c r="CD4" s="29"/>
      <c r="CE4" s="29"/>
      <c r="CF4" s="29"/>
      <c r="CG4" s="25"/>
      <c r="CH4" s="25"/>
      <c r="CI4" s="25"/>
      <c r="CJ4" s="25"/>
      <c r="CK4" s="25"/>
      <c r="CL4" s="25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</row>
    <row r="5" spans="43:119" s="22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5"/>
      <c r="BI5" s="26"/>
      <c r="BJ5" s="27"/>
      <c r="BK5" s="27"/>
      <c r="BL5" s="27"/>
      <c r="BM5" s="27"/>
      <c r="BN5" s="27"/>
      <c r="BO5" s="28"/>
      <c r="BP5" s="28"/>
      <c r="BQ5" s="28"/>
      <c r="BR5" s="28"/>
      <c r="BS5" s="28"/>
      <c r="BT5" s="28"/>
      <c r="BU5" s="28"/>
      <c r="BV5" s="26"/>
      <c r="BW5" s="26"/>
      <c r="BX5" s="26"/>
      <c r="BY5" s="26"/>
      <c r="BZ5" s="29"/>
      <c r="CA5" s="29"/>
      <c r="CB5" s="29"/>
      <c r="CC5" s="29"/>
      <c r="CD5" s="29"/>
      <c r="CE5" s="29"/>
      <c r="CF5" s="29"/>
      <c r="CG5" s="25"/>
      <c r="CH5" s="25"/>
      <c r="CI5" s="25"/>
      <c r="CJ5" s="25"/>
      <c r="CK5" s="25"/>
      <c r="CL5" s="25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</row>
    <row r="6" spans="2:119" s="31" customFormat="1" ht="12.75">
      <c r="B6" s="32">
        <v>41636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4"/>
      <c r="BI6" s="35"/>
      <c r="BJ6" s="36"/>
      <c r="BK6" s="36"/>
      <c r="BL6" s="36"/>
      <c r="BM6" s="36"/>
      <c r="BN6" s="36"/>
      <c r="BO6" s="37"/>
      <c r="BP6" s="37"/>
      <c r="BQ6" s="37"/>
      <c r="BR6" s="37"/>
      <c r="BS6" s="37"/>
      <c r="BT6" s="37"/>
      <c r="BU6" s="37"/>
      <c r="BV6" s="35"/>
      <c r="BW6" s="35"/>
      <c r="BX6" s="35"/>
      <c r="BY6" s="35"/>
      <c r="BZ6" s="38"/>
      <c r="CA6" s="38"/>
      <c r="CB6" s="38"/>
      <c r="CC6" s="38"/>
      <c r="CD6" s="38"/>
      <c r="CE6" s="38"/>
      <c r="CF6" s="38"/>
      <c r="CG6" s="34"/>
      <c r="CH6" s="34"/>
      <c r="CI6" s="34"/>
      <c r="CJ6" s="34"/>
      <c r="CK6" s="34"/>
      <c r="CL6" s="34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</row>
    <row r="7" spans="43:119" s="22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5"/>
      <c r="BI7" s="26"/>
      <c r="BJ7" s="27"/>
      <c r="BK7" s="27"/>
      <c r="BL7" s="27"/>
      <c r="BM7" s="27"/>
      <c r="BN7" s="27"/>
      <c r="BO7" s="28"/>
      <c r="BP7" s="28"/>
      <c r="BQ7" s="28"/>
      <c r="BR7" s="28"/>
      <c r="BS7" s="28"/>
      <c r="BT7" s="28"/>
      <c r="BU7" s="28"/>
      <c r="BV7" s="26"/>
      <c r="BW7" s="26"/>
      <c r="BX7" s="26"/>
      <c r="BY7" s="26"/>
      <c r="BZ7" s="29"/>
      <c r="CA7" s="29"/>
      <c r="CB7" s="29"/>
      <c r="CC7" s="29"/>
      <c r="CD7" s="29"/>
      <c r="CE7" s="29"/>
      <c r="CF7" s="29"/>
      <c r="CG7" s="25"/>
      <c r="CH7" s="25"/>
      <c r="CI7" s="25"/>
      <c r="CJ7" s="25"/>
      <c r="CK7" s="25"/>
      <c r="CL7" s="25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</row>
    <row r="8" spans="2:119" s="40" customFormat="1" ht="12.75">
      <c r="B8" s="41" t="s">
        <v>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31"/>
      <c r="AU8" s="31"/>
      <c r="AV8" s="31"/>
      <c r="AW8" s="31"/>
      <c r="AX8" s="31"/>
      <c r="AY8" s="31"/>
      <c r="AZ8" s="31"/>
      <c r="BA8" s="31"/>
      <c r="BB8" s="42"/>
      <c r="BC8" s="42"/>
      <c r="BD8" s="42"/>
      <c r="BE8" s="42"/>
      <c r="BF8" s="42"/>
      <c r="BG8" s="42"/>
      <c r="BH8" s="43"/>
      <c r="BI8" s="44"/>
      <c r="BJ8" s="45"/>
      <c r="BK8" s="45"/>
      <c r="BL8" s="45"/>
      <c r="BM8" s="45"/>
      <c r="BN8" s="45"/>
      <c r="BO8" s="46"/>
      <c r="BP8" s="46"/>
      <c r="BQ8" s="46"/>
      <c r="BR8" s="46"/>
      <c r="BS8" s="46"/>
      <c r="BT8" s="46"/>
      <c r="BU8" s="46"/>
      <c r="BV8" s="44"/>
      <c r="BW8" s="44"/>
      <c r="BX8" s="44"/>
      <c r="BY8" s="44"/>
      <c r="BZ8" s="47"/>
      <c r="CA8" s="47"/>
      <c r="CB8" s="47"/>
      <c r="CC8" s="47"/>
      <c r="CD8" s="47"/>
      <c r="CE8" s="47"/>
      <c r="CF8" s="47"/>
      <c r="CG8" s="43"/>
      <c r="CH8" s="43"/>
      <c r="CI8" s="43"/>
      <c r="CJ8" s="43"/>
      <c r="CK8" s="43"/>
      <c r="CL8" s="43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</row>
    <row r="9" spans="2:119" s="22" customFormat="1" ht="11.25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5"/>
      <c r="BI9" s="26"/>
      <c r="BJ9" s="27"/>
      <c r="BK9" s="27"/>
      <c r="BL9" s="27"/>
      <c r="BM9" s="27"/>
      <c r="BN9" s="27"/>
      <c r="BO9" s="28"/>
      <c r="BP9" s="28"/>
      <c r="BQ9" s="28"/>
      <c r="BR9" s="28"/>
      <c r="BS9" s="28"/>
      <c r="BT9" s="28"/>
      <c r="BU9" s="28"/>
      <c r="BV9" s="26"/>
      <c r="BW9" s="26"/>
      <c r="BX9" s="26"/>
      <c r="BY9" s="26"/>
      <c r="BZ9" s="29"/>
      <c r="CA9" s="29"/>
      <c r="CB9" s="29"/>
      <c r="CC9" s="29"/>
      <c r="CD9" s="29"/>
      <c r="CE9" s="29"/>
      <c r="CF9" s="29"/>
      <c r="CG9" s="25"/>
      <c r="CH9" s="25"/>
      <c r="CI9" s="25"/>
      <c r="CJ9" s="25"/>
      <c r="CK9" s="25"/>
      <c r="CL9" s="25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</row>
    <row r="10" spans="2:119" s="22" customFormat="1" ht="18" customHeight="1">
      <c r="B10" s="50" t="s">
        <v>5</v>
      </c>
      <c r="BH10" s="25"/>
      <c r="BI10" s="26"/>
      <c r="BJ10" s="27"/>
      <c r="BK10" s="27"/>
      <c r="BL10" s="27"/>
      <c r="BM10" s="27"/>
      <c r="BN10" s="27"/>
      <c r="BO10" s="28"/>
      <c r="BP10" s="28"/>
      <c r="BQ10" s="28"/>
      <c r="BR10" s="28"/>
      <c r="BS10" s="28"/>
      <c r="BT10" s="28"/>
      <c r="BU10" s="28"/>
      <c r="BV10" s="26"/>
      <c r="BW10" s="26"/>
      <c r="BX10" s="26"/>
      <c r="BY10" s="26"/>
      <c r="BZ10" s="29"/>
      <c r="CA10" s="29"/>
      <c r="CB10" s="29"/>
      <c r="CC10" s="29"/>
      <c r="CD10" s="29"/>
      <c r="CE10" s="29"/>
      <c r="CF10" s="29"/>
      <c r="CG10" s="25"/>
      <c r="CH10" s="25"/>
      <c r="CI10" s="25"/>
      <c r="CJ10" s="25"/>
      <c r="CK10" s="25"/>
      <c r="CL10" s="25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</row>
    <row r="11" spans="2:115" s="31" customFormat="1" ht="12.75">
      <c r="B11" s="51" t="s">
        <v>6</v>
      </c>
      <c r="C11" s="51"/>
      <c r="D11" s="51"/>
      <c r="E11" s="51"/>
      <c r="F11" s="51"/>
      <c r="G11" s="51"/>
      <c r="H11" s="52">
        <v>0.375</v>
      </c>
      <c r="I11" s="52"/>
      <c r="J11" s="52"/>
      <c r="K11" s="52"/>
      <c r="L11" s="31" t="s">
        <v>7</v>
      </c>
      <c r="T11" s="53" t="s">
        <v>8</v>
      </c>
      <c r="U11" s="41">
        <v>1</v>
      </c>
      <c r="V11" s="41"/>
      <c r="W11" s="54" t="s">
        <v>9</v>
      </c>
      <c r="X11" s="55">
        <v>8</v>
      </c>
      <c r="Y11" s="55"/>
      <c r="Z11" s="55"/>
      <c r="AA11" s="55"/>
      <c r="AB11" s="55"/>
      <c r="AC11" s="56">
        <f>IF(U11=2,"Halbzeit:","")</f>
      </c>
      <c r="AD11" s="56"/>
      <c r="AE11" s="56"/>
      <c r="AF11" s="56"/>
      <c r="AG11" s="56"/>
      <c r="AH11" s="56"/>
      <c r="AI11" s="55"/>
      <c r="AJ11" s="55"/>
      <c r="AK11" s="55"/>
      <c r="AL11" s="55"/>
      <c r="AM11" s="55"/>
      <c r="AN11" s="51" t="s">
        <v>10</v>
      </c>
      <c r="AO11" s="51"/>
      <c r="AP11" s="51"/>
      <c r="AQ11" s="51"/>
      <c r="AR11" s="51"/>
      <c r="AS11" s="51"/>
      <c r="AT11" s="51"/>
      <c r="AU11" s="51"/>
      <c r="AV11" s="51"/>
      <c r="AW11" s="57">
        <v>3</v>
      </c>
      <c r="AX11" s="57"/>
      <c r="AY11" s="57"/>
      <c r="AZ11" s="57"/>
      <c r="BA11" s="57"/>
      <c r="BB11" s="34"/>
      <c r="BC11" s="34"/>
      <c r="BD11" s="34"/>
      <c r="BE11" s="35"/>
      <c r="BF11" s="35"/>
      <c r="BG11" s="35"/>
      <c r="BH11" s="37"/>
      <c r="BI11" s="37"/>
      <c r="BJ11" s="36"/>
      <c r="BK11" s="36"/>
      <c r="BL11" s="58"/>
      <c r="BM11" s="58"/>
      <c r="BN11" s="58"/>
      <c r="BO11" s="59"/>
      <c r="BP11" s="59"/>
      <c r="BQ11" s="59"/>
      <c r="BR11" s="37"/>
      <c r="BS11" s="37"/>
      <c r="BT11" s="37"/>
      <c r="BU11" s="37"/>
      <c r="BV11" s="37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</row>
    <row r="12" spans="2:115" s="31" customFormat="1" ht="12.75">
      <c r="B12" s="53"/>
      <c r="C12" s="53"/>
      <c r="D12" s="53"/>
      <c r="E12" s="53"/>
      <c r="F12" s="53"/>
      <c r="G12" s="53"/>
      <c r="H12" s="60"/>
      <c r="I12" s="60"/>
      <c r="J12" s="60"/>
      <c r="K12" s="60"/>
      <c r="T12" s="53"/>
      <c r="U12" s="54"/>
      <c r="V12" s="54"/>
      <c r="W12" s="54"/>
      <c r="X12" s="61"/>
      <c r="Y12" s="61"/>
      <c r="Z12" s="61"/>
      <c r="AA12" s="61"/>
      <c r="AB12" s="61"/>
      <c r="AC12" s="56"/>
      <c r="AD12" s="56"/>
      <c r="AE12" s="56"/>
      <c r="AF12" s="56"/>
      <c r="AG12" s="56"/>
      <c r="AH12" s="56"/>
      <c r="AI12" s="61"/>
      <c r="AJ12" s="61"/>
      <c r="AK12" s="61"/>
      <c r="AL12" s="61"/>
      <c r="AM12" s="61"/>
      <c r="AN12" s="53"/>
      <c r="AO12" s="53"/>
      <c r="AP12" s="53"/>
      <c r="AQ12" s="53"/>
      <c r="AR12" s="53"/>
      <c r="AS12" s="53"/>
      <c r="AT12" s="53"/>
      <c r="AU12" s="53"/>
      <c r="AV12" s="53"/>
      <c r="AW12" s="62"/>
      <c r="AX12" s="62"/>
      <c r="AY12" s="62"/>
      <c r="AZ12" s="62"/>
      <c r="BA12" s="62"/>
      <c r="BB12" s="34"/>
      <c r="BC12" s="34"/>
      <c r="BD12" s="34"/>
      <c r="BE12" s="35"/>
      <c r="BF12" s="35"/>
      <c r="BG12" s="35"/>
      <c r="BH12" s="37"/>
      <c r="BI12" s="37"/>
      <c r="BJ12" s="36"/>
      <c r="BK12" s="36"/>
      <c r="BL12" s="58"/>
      <c r="BM12" s="58"/>
      <c r="BN12" s="58"/>
      <c r="BO12" s="59"/>
      <c r="BP12" s="59"/>
      <c r="BQ12" s="59"/>
      <c r="BR12" s="37"/>
      <c r="BS12" s="37"/>
      <c r="BT12" s="37"/>
      <c r="BU12" s="37"/>
      <c r="BV12" s="37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</row>
    <row r="13" spans="2:115" s="31" customFormat="1" ht="12.75">
      <c r="B13" s="50" t="s">
        <v>11</v>
      </c>
      <c r="C13" s="53"/>
      <c r="D13" s="53"/>
      <c r="E13" s="53"/>
      <c r="F13" s="53"/>
      <c r="G13" s="53"/>
      <c r="H13" s="60"/>
      <c r="I13" s="60"/>
      <c r="J13" s="60"/>
      <c r="K13" s="60"/>
      <c r="T13" s="53"/>
      <c r="U13" s="54"/>
      <c r="V13" s="54"/>
      <c r="W13" s="54"/>
      <c r="X13" s="61"/>
      <c r="Y13" s="61"/>
      <c r="Z13" s="61"/>
      <c r="AA13" s="61"/>
      <c r="AB13" s="61"/>
      <c r="AC13" s="56"/>
      <c r="AD13" s="56"/>
      <c r="AE13" s="56"/>
      <c r="AF13" s="56"/>
      <c r="AG13" s="56"/>
      <c r="AH13" s="56"/>
      <c r="AI13" s="61"/>
      <c r="AJ13" s="61"/>
      <c r="AK13" s="61"/>
      <c r="AL13" s="61"/>
      <c r="AM13" s="61"/>
      <c r="AN13" s="53"/>
      <c r="AO13" s="53"/>
      <c r="AP13" s="53"/>
      <c r="AQ13" s="53"/>
      <c r="AR13" s="53"/>
      <c r="AS13" s="53"/>
      <c r="AT13" s="53"/>
      <c r="AU13" s="53"/>
      <c r="AV13" s="53"/>
      <c r="AW13" s="62"/>
      <c r="AX13" s="62"/>
      <c r="AY13" s="62"/>
      <c r="AZ13" s="62"/>
      <c r="BA13" s="62"/>
      <c r="BB13" s="34"/>
      <c r="BC13" s="34"/>
      <c r="BD13" s="34"/>
      <c r="BE13" s="35"/>
      <c r="BF13" s="35"/>
      <c r="BG13" s="35"/>
      <c r="BH13" s="37"/>
      <c r="BI13" s="37"/>
      <c r="BJ13" s="36"/>
      <c r="BK13" s="36"/>
      <c r="BL13" s="58"/>
      <c r="BM13" s="58"/>
      <c r="BN13" s="58"/>
      <c r="BO13" s="59"/>
      <c r="BP13" s="59"/>
      <c r="BQ13" s="59"/>
      <c r="BR13" s="37"/>
      <c r="BS13" s="37"/>
      <c r="BT13" s="37"/>
      <c r="BU13" s="37"/>
      <c r="BV13" s="37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</row>
    <row r="14" spans="1:67" s="40" customFormat="1" ht="18" customHeight="1">
      <c r="A14" s="31"/>
      <c r="B14" s="51" t="s">
        <v>6</v>
      </c>
      <c r="C14" s="51"/>
      <c r="D14" s="51"/>
      <c r="E14" s="51"/>
      <c r="F14" s="51"/>
      <c r="G14" s="51"/>
      <c r="H14" s="52">
        <f>G47+TEXT(2*$U$11*($X$11/1440)+($AI$11/1440)+($AW$11/1440),"hh:mm")</f>
        <v>0.5333333333333328</v>
      </c>
      <c r="I14" s="52"/>
      <c r="J14" s="52"/>
      <c r="K14" s="52"/>
      <c r="L14" s="31" t="s">
        <v>7</v>
      </c>
      <c r="M14" s="31"/>
      <c r="N14" s="31"/>
      <c r="O14" s="31"/>
      <c r="P14" s="31"/>
      <c r="Q14" s="31"/>
      <c r="R14" s="31"/>
      <c r="S14" s="31"/>
      <c r="T14" s="53" t="s">
        <v>8</v>
      </c>
      <c r="U14" s="41">
        <f>U11</f>
        <v>1</v>
      </c>
      <c r="V14" s="41"/>
      <c r="W14" s="54" t="s">
        <v>9</v>
      </c>
      <c r="X14" s="55">
        <f>X11</f>
        <v>8</v>
      </c>
      <c r="Y14" s="55"/>
      <c r="Z14" s="55"/>
      <c r="AA14" s="55"/>
      <c r="AB14" s="55"/>
      <c r="AC14" s="56">
        <f>IF(U14=2,"Halbzeit:","")</f>
      </c>
      <c r="AD14" s="56"/>
      <c r="AE14" s="56"/>
      <c r="AF14" s="56"/>
      <c r="AG14" s="56"/>
      <c r="AH14" s="56"/>
      <c r="AI14" s="63">
        <f>AI11</f>
        <v>0</v>
      </c>
      <c r="AJ14" s="63"/>
      <c r="AK14" s="63"/>
      <c r="AL14" s="63"/>
      <c r="AM14" s="63"/>
      <c r="AN14" s="31"/>
      <c r="AO14" s="51" t="s">
        <v>10</v>
      </c>
      <c r="AP14" s="51"/>
      <c r="AQ14" s="51"/>
      <c r="AR14" s="51"/>
      <c r="AS14" s="51"/>
      <c r="AT14" s="51"/>
      <c r="AU14" s="51"/>
      <c r="AV14" s="51"/>
      <c r="AW14" s="57">
        <f>AW11</f>
        <v>3</v>
      </c>
      <c r="AX14" s="57"/>
      <c r="AY14" s="57"/>
      <c r="AZ14" s="57"/>
      <c r="BA14" s="57"/>
      <c r="BB14" s="34"/>
      <c r="BC14" s="34"/>
      <c r="BD14" s="34"/>
      <c r="BE14" s="35"/>
      <c r="BF14" s="35"/>
      <c r="BG14" s="35"/>
      <c r="BH14" s="37"/>
      <c r="BI14" s="45"/>
      <c r="BJ14" s="45"/>
      <c r="BK14" s="45"/>
      <c r="BL14" s="46"/>
      <c r="BM14" s="46"/>
      <c r="BN14" s="46"/>
      <c r="BO14" s="46"/>
    </row>
    <row r="15" spans="2:115" s="31" customFormat="1" ht="12.75">
      <c r="B15" s="53"/>
      <c r="C15" s="53"/>
      <c r="D15" s="53"/>
      <c r="E15" s="53"/>
      <c r="F15" s="53"/>
      <c r="G15" s="53"/>
      <c r="H15" s="60"/>
      <c r="I15" s="60"/>
      <c r="J15" s="60"/>
      <c r="K15" s="60"/>
      <c r="T15" s="53"/>
      <c r="U15" s="54"/>
      <c r="V15" s="54"/>
      <c r="W15" s="54"/>
      <c r="X15" s="61"/>
      <c r="Y15" s="61"/>
      <c r="Z15" s="61"/>
      <c r="AA15" s="61"/>
      <c r="AB15" s="61"/>
      <c r="AC15" s="56"/>
      <c r="AD15" s="56"/>
      <c r="AE15" s="56"/>
      <c r="AF15" s="56"/>
      <c r="AG15" s="56"/>
      <c r="AH15" s="56"/>
      <c r="AI15" s="61"/>
      <c r="AJ15" s="61"/>
      <c r="AK15" s="61"/>
      <c r="AL15" s="61"/>
      <c r="AM15" s="61"/>
      <c r="AN15" s="53"/>
      <c r="AO15" s="53"/>
      <c r="AP15" s="53"/>
      <c r="AQ15" s="53"/>
      <c r="AR15" s="53"/>
      <c r="AS15" s="53"/>
      <c r="AT15" s="53"/>
      <c r="AU15" s="53"/>
      <c r="AV15" s="53"/>
      <c r="AW15" s="62"/>
      <c r="AX15" s="62"/>
      <c r="AY15" s="62"/>
      <c r="AZ15" s="62"/>
      <c r="BA15" s="62"/>
      <c r="BB15" s="34"/>
      <c r="BC15" s="34"/>
      <c r="BD15" s="34"/>
      <c r="BE15" s="35"/>
      <c r="BF15" s="35"/>
      <c r="BG15" s="35"/>
      <c r="BH15" s="37"/>
      <c r="BI15" s="37"/>
      <c r="BJ15" s="36"/>
      <c r="BK15" s="36"/>
      <c r="BL15" s="58"/>
      <c r="BM15" s="58"/>
      <c r="BN15" s="58"/>
      <c r="BO15" s="59"/>
      <c r="BP15" s="59"/>
      <c r="BQ15" s="59"/>
      <c r="BR15" s="37"/>
      <c r="BS15" s="37"/>
      <c r="BT15" s="37"/>
      <c r="BU15" s="37"/>
      <c r="BV15" s="37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</row>
    <row r="16" spans="2:119" s="40" customFormat="1" ht="18" customHeight="1">
      <c r="B16" s="64" t="s">
        <v>12</v>
      </c>
      <c r="BH16" s="43"/>
      <c r="BI16" s="44"/>
      <c r="BJ16" s="45"/>
      <c r="BK16" s="45"/>
      <c r="BL16" s="45"/>
      <c r="BM16" s="45"/>
      <c r="BN16" s="45"/>
      <c r="BO16" s="46"/>
      <c r="BP16" s="46"/>
      <c r="BQ16" s="46"/>
      <c r="BR16" s="46"/>
      <c r="BS16" s="46"/>
      <c r="BT16" s="46"/>
      <c r="BU16" s="46"/>
      <c r="BV16" s="44"/>
      <c r="BW16" s="44"/>
      <c r="BX16" s="44"/>
      <c r="BY16" s="44"/>
      <c r="BZ16" s="47"/>
      <c r="CA16" s="47"/>
      <c r="CB16" s="47"/>
      <c r="CC16" s="47"/>
      <c r="CD16" s="47"/>
      <c r="CE16" s="47"/>
      <c r="CF16" s="47"/>
      <c r="CG16" s="43"/>
      <c r="CH16" s="43"/>
      <c r="CI16" s="43"/>
      <c r="CJ16" s="43"/>
      <c r="CK16" s="43"/>
      <c r="CL16" s="43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</row>
    <row r="17" spans="60:119" s="40" customFormat="1" ht="18" customHeight="1">
      <c r="BH17" s="43"/>
      <c r="BI17" s="44"/>
      <c r="BJ17" s="45"/>
      <c r="BK17" s="45"/>
      <c r="BL17" s="45"/>
      <c r="BM17" s="45"/>
      <c r="BN17" s="45"/>
      <c r="BO17" s="46"/>
      <c r="BP17" s="46"/>
      <c r="BQ17" s="46"/>
      <c r="BR17" s="46"/>
      <c r="BS17" s="46"/>
      <c r="BT17" s="46"/>
      <c r="BU17" s="46"/>
      <c r="BV17" s="44"/>
      <c r="BW17" s="44"/>
      <c r="BX17" s="44"/>
      <c r="BY17" s="44"/>
      <c r="BZ17" s="47"/>
      <c r="CA17" s="47"/>
      <c r="CB17" s="47"/>
      <c r="CC17" s="47"/>
      <c r="CD17" s="47"/>
      <c r="CE17" s="47"/>
      <c r="CF17" s="47"/>
      <c r="CG17" s="43"/>
      <c r="CH17" s="43"/>
      <c r="CI17" s="43"/>
      <c r="CJ17" s="43"/>
      <c r="CK17" s="43"/>
      <c r="CL17" s="43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</row>
    <row r="18" spans="2:111" s="40" customFormat="1" ht="18" customHeight="1">
      <c r="B18" s="65" t="s">
        <v>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AA18" s="66" t="s">
        <v>14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7"/>
      <c r="AW18" s="67"/>
      <c r="AX18" s="67"/>
      <c r="AY18" s="67"/>
      <c r="AZ18" s="43"/>
      <c r="BA18" s="44"/>
      <c r="BB18" s="44"/>
      <c r="BC18" s="44"/>
      <c r="BD18" s="44"/>
      <c r="BE18" s="46"/>
      <c r="BF18" s="45"/>
      <c r="BG18" s="46"/>
      <c r="BH18" s="46"/>
      <c r="BI18" s="46"/>
      <c r="BJ18" s="46"/>
      <c r="BK18" s="46"/>
      <c r="BL18" s="46"/>
      <c r="BM18" s="46"/>
      <c r="BN18" s="44"/>
      <c r="BO18" s="44"/>
      <c r="BP18" s="44"/>
      <c r="BQ18" s="44"/>
      <c r="BR18" s="47"/>
      <c r="BS18" s="47"/>
      <c r="BT18" s="68"/>
      <c r="BU18" s="68"/>
      <c r="BV18" s="68"/>
      <c r="BW18" s="68"/>
      <c r="BX18" s="68"/>
      <c r="BY18" s="43"/>
      <c r="BZ18" s="43"/>
      <c r="CA18" s="43"/>
      <c r="CB18" s="43"/>
      <c r="CC18" s="43"/>
      <c r="CD18" s="43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</row>
    <row r="19" spans="1:111" s="40" customFormat="1" ht="18" customHeight="1">
      <c r="A19" s="69">
        <v>1</v>
      </c>
      <c r="B19" s="70" t="s">
        <v>15</v>
      </c>
      <c r="C19" s="70" t="s">
        <v>15</v>
      </c>
      <c r="D19" s="70" t="s">
        <v>15</v>
      </c>
      <c r="E19" s="70" t="s">
        <v>15</v>
      </c>
      <c r="F19" s="70" t="s">
        <v>15</v>
      </c>
      <c r="G19" s="70" t="s">
        <v>15</v>
      </c>
      <c r="H19" s="70" t="s">
        <v>15</v>
      </c>
      <c r="I19" s="70" t="s">
        <v>15</v>
      </c>
      <c r="J19" s="70" t="s">
        <v>15</v>
      </c>
      <c r="K19" s="70" t="s">
        <v>15</v>
      </c>
      <c r="L19" s="70" t="s">
        <v>15</v>
      </c>
      <c r="M19" s="70" t="s">
        <v>15</v>
      </c>
      <c r="N19" s="70" t="s">
        <v>15</v>
      </c>
      <c r="O19" s="70" t="s">
        <v>15</v>
      </c>
      <c r="P19" s="70" t="s">
        <v>15</v>
      </c>
      <c r="Q19" s="70" t="s">
        <v>15</v>
      </c>
      <c r="R19" s="70" t="s">
        <v>15</v>
      </c>
      <c r="S19" s="70" t="s">
        <v>15</v>
      </c>
      <c r="T19" s="70" t="s">
        <v>15</v>
      </c>
      <c r="U19" s="70" t="s">
        <v>15</v>
      </c>
      <c r="V19" s="70" t="s">
        <v>15</v>
      </c>
      <c r="Z19" s="69">
        <v>1</v>
      </c>
      <c r="AA19" s="71" t="s">
        <v>16</v>
      </c>
      <c r="AB19" s="71" t="s">
        <v>16</v>
      </c>
      <c r="AC19" s="71" t="s">
        <v>16</v>
      </c>
      <c r="AD19" s="71" t="s">
        <v>16</v>
      </c>
      <c r="AE19" s="71" t="s">
        <v>16</v>
      </c>
      <c r="AF19" s="71" t="s">
        <v>16</v>
      </c>
      <c r="AG19" s="71" t="s">
        <v>16</v>
      </c>
      <c r="AH19" s="71" t="s">
        <v>16</v>
      </c>
      <c r="AI19" s="71" t="s">
        <v>16</v>
      </c>
      <c r="AJ19" s="71" t="s">
        <v>16</v>
      </c>
      <c r="AK19" s="71" t="s">
        <v>16</v>
      </c>
      <c r="AL19" s="71" t="s">
        <v>16</v>
      </c>
      <c r="AM19" s="71" t="s">
        <v>16</v>
      </c>
      <c r="AN19" s="71" t="s">
        <v>16</v>
      </c>
      <c r="AO19" s="71" t="s">
        <v>16</v>
      </c>
      <c r="AP19" s="71" t="s">
        <v>16</v>
      </c>
      <c r="AQ19" s="71" t="s">
        <v>16</v>
      </c>
      <c r="AR19" s="71" t="s">
        <v>16</v>
      </c>
      <c r="AS19" s="71" t="s">
        <v>16</v>
      </c>
      <c r="AT19" s="71" t="s">
        <v>16</v>
      </c>
      <c r="AU19" s="71" t="s">
        <v>16</v>
      </c>
      <c r="AV19" s="67"/>
      <c r="AW19" s="67"/>
      <c r="AX19" s="67"/>
      <c r="AY19" s="67"/>
      <c r="AZ19" s="43"/>
      <c r="BA19" s="44"/>
      <c r="BB19" s="44"/>
      <c r="BC19" s="44"/>
      <c r="BD19" s="44"/>
      <c r="BE19" s="46"/>
      <c r="BF19" s="45"/>
      <c r="BG19" s="46"/>
      <c r="BH19" s="46"/>
      <c r="BI19" s="46"/>
      <c r="BJ19" s="46"/>
      <c r="BK19" s="46"/>
      <c r="BL19" s="46"/>
      <c r="BM19" s="46"/>
      <c r="BN19" s="44"/>
      <c r="BO19" s="44"/>
      <c r="BP19" s="44"/>
      <c r="BQ19" s="44"/>
      <c r="BR19" s="47"/>
      <c r="BS19" s="47"/>
      <c r="BT19" s="68"/>
      <c r="BU19" s="68"/>
      <c r="BV19" s="68"/>
      <c r="BW19" s="68"/>
      <c r="BX19" s="68"/>
      <c r="BY19" s="43"/>
      <c r="BZ19" s="43"/>
      <c r="CA19" s="43"/>
      <c r="CB19" s="43"/>
      <c r="CC19" s="43"/>
      <c r="CD19" s="43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</row>
    <row r="20" spans="1:111" s="40" customFormat="1" ht="18" customHeight="1">
      <c r="A20" s="69">
        <v>2</v>
      </c>
      <c r="B20" s="70" t="s">
        <v>17</v>
      </c>
      <c r="C20" s="70" t="s">
        <v>15</v>
      </c>
      <c r="D20" s="70" t="s">
        <v>15</v>
      </c>
      <c r="E20" s="70" t="s">
        <v>15</v>
      </c>
      <c r="F20" s="70" t="s">
        <v>15</v>
      </c>
      <c r="G20" s="70" t="s">
        <v>15</v>
      </c>
      <c r="H20" s="70" t="s">
        <v>15</v>
      </c>
      <c r="I20" s="70" t="s">
        <v>15</v>
      </c>
      <c r="J20" s="70" t="s">
        <v>15</v>
      </c>
      <c r="K20" s="70" t="s">
        <v>15</v>
      </c>
      <c r="L20" s="70" t="s">
        <v>15</v>
      </c>
      <c r="M20" s="70" t="s">
        <v>15</v>
      </c>
      <c r="N20" s="70" t="s">
        <v>15</v>
      </c>
      <c r="O20" s="70" t="s">
        <v>15</v>
      </c>
      <c r="P20" s="70" t="s">
        <v>15</v>
      </c>
      <c r="Q20" s="70" t="s">
        <v>15</v>
      </c>
      <c r="R20" s="70" t="s">
        <v>15</v>
      </c>
      <c r="S20" s="70" t="s">
        <v>15</v>
      </c>
      <c r="T20" s="70" t="s">
        <v>15</v>
      </c>
      <c r="U20" s="70" t="s">
        <v>15</v>
      </c>
      <c r="V20" s="70" t="s">
        <v>15</v>
      </c>
      <c r="W20" s="72"/>
      <c r="Z20" s="69">
        <v>2</v>
      </c>
      <c r="AA20" s="70" t="s">
        <v>18</v>
      </c>
      <c r="AB20" s="70" t="s">
        <v>18</v>
      </c>
      <c r="AC20" s="70" t="s">
        <v>18</v>
      </c>
      <c r="AD20" s="70" t="s">
        <v>18</v>
      </c>
      <c r="AE20" s="70" t="s">
        <v>18</v>
      </c>
      <c r="AF20" s="70" t="s">
        <v>18</v>
      </c>
      <c r="AG20" s="70" t="s">
        <v>18</v>
      </c>
      <c r="AH20" s="70" t="s">
        <v>18</v>
      </c>
      <c r="AI20" s="70" t="s">
        <v>18</v>
      </c>
      <c r="AJ20" s="70" t="s">
        <v>18</v>
      </c>
      <c r="AK20" s="70" t="s">
        <v>18</v>
      </c>
      <c r="AL20" s="70" t="s">
        <v>18</v>
      </c>
      <c r="AM20" s="70" t="s">
        <v>18</v>
      </c>
      <c r="AN20" s="70" t="s">
        <v>18</v>
      </c>
      <c r="AO20" s="70" t="s">
        <v>18</v>
      </c>
      <c r="AP20" s="70" t="s">
        <v>18</v>
      </c>
      <c r="AQ20" s="70" t="s">
        <v>18</v>
      </c>
      <c r="AR20" s="70" t="s">
        <v>18</v>
      </c>
      <c r="AS20" s="70" t="s">
        <v>18</v>
      </c>
      <c r="AT20" s="70" t="s">
        <v>18</v>
      </c>
      <c r="AU20" s="70" t="s">
        <v>18</v>
      </c>
      <c r="AV20" s="67"/>
      <c r="AW20" s="67"/>
      <c r="AX20" s="67"/>
      <c r="AY20" s="67"/>
      <c r="AZ20" s="43"/>
      <c r="BA20" s="44"/>
      <c r="BB20" s="44"/>
      <c r="BC20" s="44"/>
      <c r="BD20" s="44"/>
      <c r="BE20" s="46"/>
      <c r="BF20" s="45"/>
      <c r="BG20" s="46"/>
      <c r="BH20" s="46"/>
      <c r="BI20" s="46"/>
      <c r="BJ20" s="46"/>
      <c r="BK20" s="46"/>
      <c r="BL20" s="46"/>
      <c r="BM20" s="46"/>
      <c r="BN20" s="44"/>
      <c r="BO20" s="44"/>
      <c r="BP20" s="44"/>
      <c r="BQ20" s="44"/>
      <c r="BR20" s="47"/>
      <c r="BS20" s="47"/>
      <c r="BT20" s="68"/>
      <c r="BU20" s="68"/>
      <c r="BV20" s="68"/>
      <c r="BW20" s="68"/>
      <c r="BX20" s="68"/>
      <c r="BY20" s="43"/>
      <c r="BZ20" s="43"/>
      <c r="CA20" s="43"/>
      <c r="CB20" s="43"/>
      <c r="CC20" s="43"/>
      <c r="CD20" s="43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</row>
    <row r="21" spans="1:127" s="40" customFormat="1" ht="18" customHeight="1">
      <c r="A21" s="69">
        <v>3</v>
      </c>
      <c r="B21" s="70" t="s">
        <v>19</v>
      </c>
      <c r="C21" s="70" t="s">
        <v>19</v>
      </c>
      <c r="D21" s="70" t="s">
        <v>19</v>
      </c>
      <c r="E21" s="70" t="s">
        <v>19</v>
      </c>
      <c r="F21" s="70" t="s">
        <v>19</v>
      </c>
      <c r="G21" s="70" t="s">
        <v>19</v>
      </c>
      <c r="H21" s="70" t="s">
        <v>19</v>
      </c>
      <c r="I21" s="70" t="s">
        <v>19</v>
      </c>
      <c r="J21" s="70" t="s">
        <v>19</v>
      </c>
      <c r="K21" s="70" t="s">
        <v>19</v>
      </c>
      <c r="L21" s="70" t="s">
        <v>19</v>
      </c>
      <c r="M21" s="70" t="s">
        <v>19</v>
      </c>
      <c r="N21" s="70" t="s">
        <v>19</v>
      </c>
      <c r="O21" s="70" t="s">
        <v>19</v>
      </c>
      <c r="P21" s="70" t="s">
        <v>19</v>
      </c>
      <c r="Q21" s="70" t="s">
        <v>19</v>
      </c>
      <c r="R21" s="70" t="s">
        <v>19</v>
      </c>
      <c r="S21" s="70" t="s">
        <v>19</v>
      </c>
      <c r="T21" s="70" t="s">
        <v>19</v>
      </c>
      <c r="U21" s="70" t="s">
        <v>19</v>
      </c>
      <c r="V21" s="70" t="s">
        <v>19</v>
      </c>
      <c r="W21" s="72" t="s">
        <v>20</v>
      </c>
      <c r="Z21" s="69">
        <v>3</v>
      </c>
      <c r="AA21" s="70" t="s">
        <v>21</v>
      </c>
      <c r="AB21" s="70" t="s">
        <v>21</v>
      </c>
      <c r="AC21" s="70" t="s">
        <v>21</v>
      </c>
      <c r="AD21" s="70" t="s">
        <v>21</v>
      </c>
      <c r="AE21" s="70" t="s">
        <v>21</v>
      </c>
      <c r="AF21" s="70" t="s">
        <v>21</v>
      </c>
      <c r="AG21" s="70" t="s">
        <v>21</v>
      </c>
      <c r="AH21" s="70" t="s">
        <v>21</v>
      </c>
      <c r="AI21" s="70" t="s">
        <v>21</v>
      </c>
      <c r="AJ21" s="70" t="s">
        <v>21</v>
      </c>
      <c r="AK21" s="70" t="s">
        <v>21</v>
      </c>
      <c r="AL21" s="70" t="s">
        <v>21</v>
      </c>
      <c r="AM21" s="70" t="s">
        <v>21</v>
      </c>
      <c r="AN21" s="70" t="s">
        <v>21</v>
      </c>
      <c r="AO21" s="70" t="s">
        <v>21</v>
      </c>
      <c r="AP21" s="70" t="s">
        <v>21</v>
      </c>
      <c r="AQ21" s="70" t="s">
        <v>21</v>
      </c>
      <c r="AR21" s="70" t="s">
        <v>21</v>
      </c>
      <c r="AS21" s="70" t="s">
        <v>21</v>
      </c>
      <c r="AT21" s="70" t="s">
        <v>21</v>
      </c>
      <c r="AU21" s="70" t="s">
        <v>21</v>
      </c>
      <c r="AV21" s="67"/>
      <c r="AW21" s="67"/>
      <c r="AX21" s="67"/>
      <c r="AY21" s="67"/>
      <c r="AZ21" s="43"/>
      <c r="BA21" s="44"/>
      <c r="BB21" s="44"/>
      <c r="BC21" s="44"/>
      <c r="BD21" s="44"/>
      <c r="BE21" s="46"/>
      <c r="BF21" s="45"/>
      <c r="BG21" s="46"/>
      <c r="BH21" s="46"/>
      <c r="BI21" s="46"/>
      <c r="BJ21" s="46"/>
      <c r="DQ21" s="43"/>
      <c r="DR21" s="44"/>
      <c r="DS21" s="45"/>
      <c r="DT21" s="45"/>
      <c r="DU21" s="45"/>
      <c r="DV21" s="45"/>
      <c r="DW21" s="45"/>
    </row>
    <row r="22" spans="1:61" s="40" customFormat="1" ht="18" customHeight="1">
      <c r="A22" s="69">
        <v>4</v>
      </c>
      <c r="B22" s="70" t="s">
        <v>22</v>
      </c>
      <c r="C22" s="70" t="s">
        <v>22</v>
      </c>
      <c r="D22" s="70" t="s">
        <v>22</v>
      </c>
      <c r="E22" s="70" t="s">
        <v>22</v>
      </c>
      <c r="F22" s="70" t="s">
        <v>22</v>
      </c>
      <c r="G22" s="70" t="s">
        <v>22</v>
      </c>
      <c r="H22" s="70" t="s">
        <v>22</v>
      </c>
      <c r="I22" s="70" t="s">
        <v>22</v>
      </c>
      <c r="J22" s="70" t="s">
        <v>22</v>
      </c>
      <c r="K22" s="70" t="s">
        <v>22</v>
      </c>
      <c r="L22" s="70" t="s">
        <v>22</v>
      </c>
      <c r="M22" s="70" t="s">
        <v>22</v>
      </c>
      <c r="N22" s="70" t="s">
        <v>22</v>
      </c>
      <c r="O22" s="70" t="s">
        <v>22</v>
      </c>
      <c r="P22" s="70" t="s">
        <v>22</v>
      </c>
      <c r="Q22" s="70" t="s">
        <v>22</v>
      </c>
      <c r="R22" s="70" t="s">
        <v>22</v>
      </c>
      <c r="S22" s="70" t="s">
        <v>22</v>
      </c>
      <c r="T22" s="70" t="s">
        <v>22</v>
      </c>
      <c r="U22" s="70" t="s">
        <v>22</v>
      </c>
      <c r="V22" s="70" t="s">
        <v>22</v>
      </c>
      <c r="W22" s="72" t="s">
        <v>23</v>
      </c>
      <c r="Z22" s="69">
        <v>4</v>
      </c>
      <c r="AA22" s="70" t="s">
        <v>24</v>
      </c>
      <c r="AB22" s="70" t="s">
        <v>24</v>
      </c>
      <c r="AC22" s="70" t="s">
        <v>24</v>
      </c>
      <c r="AD22" s="70" t="s">
        <v>24</v>
      </c>
      <c r="AE22" s="70" t="s">
        <v>24</v>
      </c>
      <c r="AF22" s="70" t="s">
        <v>24</v>
      </c>
      <c r="AG22" s="70" t="s">
        <v>24</v>
      </c>
      <c r="AH22" s="70" t="s">
        <v>24</v>
      </c>
      <c r="AI22" s="70" t="s">
        <v>24</v>
      </c>
      <c r="AJ22" s="70" t="s">
        <v>24</v>
      </c>
      <c r="AK22" s="70" t="s">
        <v>24</v>
      </c>
      <c r="AL22" s="70" t="s">
        <v>24</v>
      </c>
      <c r="AM22" s="70" t="s">
        <v>24</v>
      </c>
      <c r="AN22" s="70" t="s">
        <v>24</v>
      </c>
      <c r="AO22" s="70" t="s">
        <v>24</v>
      </c>
      <c r="AP22" s="70" t="s">
        <v>24</v>
      </c>
      <c r="AQ22" s="70" t="s">
        <v>24</v>
      </c>
      <c r="AR22" s="70" t="s">
        <v>24</v>
      </c>
      <c r="AS22" s="70" t="s">
        <v>24</v>
      </c>
      <c r="AT22" s="70" t="s">
        <v>24</v>
      </c>
      <c r="AU22" s="70" t="s">
        <v>24</v>
      </c>
      <c r="AV22" s="67"/>
      <c r="AW22" s="67"/>
      <c r="AX22" s="67"/>
      <c r="AY22" s="67"/>
      <c r="AZ22" s="43"/>
      <c r="BA22" s="44"/>
      <c r="BB22" s="44"/>
      <c r="BC22" s="44"/>
      <c r="BD22" s="44"/>
      <c r="BE22" s="46"/>
      <c r="BF22" s="45"/>
      <c r="BG22" s="46"/>
      <c r="BH22" s="46"/>
      <c r="BI22" s="46"/>
    </row>
    <row r="23" spans="1:61" s="40" customFormat="1" ht="18" customHeight="1">
      <c r="A23" s="69">
        <v>5</v>
      </c>
      <c r="B23" s="70" t="s">
        <v>25</v>
      </c>
      <c r="C23" s="70" t="s">
        <v>22</v>
      </c>
      <c r="D23" s="70" t="s">
        <v>22</v>
      </c>
      <c r="E23" s="70" t="s">
        <v>22</v>
      </c>
      <c r="F23" s="70" t="s">
        <v>22</v>
      </c>
      <c r="G23" s="70" t="s">
        <v>22</v>
      </c>
      <c r="H23" s="70" t="s">
        <v>22</v>
      </c>
      <c r="I23" s="70" t="s">
        <v>22</v>
      </c>
      <c r="J23" s="70" t="s">
        <v>22</v>
      </c>
      <c r="K23" s="70" t="s">
        <v>22</v>
      </c>
      <c r="L23" s="70" t="s">
        <v>22</v>
      </c>
      <c r="M23" s="70" t="s">
        <v>22</v>
      </c>
      <c r="N23" s="70" t="s">
        <v>22</v>
      </c>
      <c r="O23" s="70" t="s">
        <v>22</v>
      </c>
      <c r="P23" s="70" t="s">
        <v>22</v>
      </c>
      <c r="Q23" s="70" t="s">
        <v>22</v>
      </c>
      <c r="R23" s="70" t="s">
        <v>22</v>
      </c>
      <c r="S23" s="70" t="s">
        <v>22</v>
      </c>
      <c r="T23" s="70" t="s">
        <v>22</v>
      </c>
      <c r="U23" s="70" t="s">
        <v>22</v>
      </c>
      <c r="V23" s="70" t="s">
        <v>22</v>
      </c>
      <c r="W23" s="72" t="s">
        <v>26</v>
      </c>
      <c r="Z23" s="69">
        <v>5</v>
      </c>
      <c r="AA23" s="70" t="s">
        <v>27</v>
      </c>
      <c r="AB23" s="70" t="s">
        <v>27</v>
      </c>
      <c r="AC23" s="70" t="s">
        <v>27</v>
      </c>
      <c r="AD23" s="70" t="s">
        <v>27</v>
      </c>
      <c r="AE23" s="70" t="s">
        <v>27</v>
      </c>
      <c r="AF23" s="70" t="s">
        <v>27</v>
      </c>
      <c r="AG23" s="70" t="s">
        <v>27</v>
      </c>
      <c r="AH23" s="70" t="s">
        <v>27</v>
      </c>
      <c r="AI23" s="70" t="s">
        <v>27</v>
      </c>
      <c r="AJ23" s="70" t="s">
        <v>27</v>
      </c>
      <c r="AK23" s="70" t="s">
        <v>27</v>
      </c>
      <c r="AL23" s="70" t="s">
        <v>27</v>
      </c>
      <c r="AM23" s="70" t="s">
        <v>27</v>
      </c>
      <c r="AN23" s="70" t="s">
        <v>27</v>
      </c>
      <c r="AO23" s="70" t="s">
        <v>27</v>
      </c>
      <c r="AP23" s="70" t="s">
        <v>27</v>
      </c>
      <c r="AQ23" s="70" t="s">
        <v>27</v>
      </c>
      <c r="AR23" s="70" t="s">
        <v>27</v>
      </c>
      <c r="AS23" s="70" t="s">
        <v>27</v>
      </c>
      <c r="AT23" s="70" t="s">
        <v>27</v>
      </c>
      <c r="AU23" s="70" t="s">
        <v>27</v>
      </c>
      <c r="AV23" s="67"/>
      <c r="AW23" s="67"/>
      <c r="AX23" s="67"/>
      <c r="AY23" s="67"/>
      <c r="AZ23" s="43"/>
      <c r="BA23" s="44"/>
      <c r="BB23" s="44"/>
      <c r="BC23" s="44"/>
      <c r="BD23" s="44"/>
      <c r="BE23" s="46"/>
      <c r="BF23" s="45"/>
      <c r="BG23" s="46"/>
      <c r="BH23" s="46"/>
      <c r="BI23" s="46"/>
    </row>
    <row r="24" spans="60:61" s="40" customFormat="1" ht="18" customHeight="1">
      <c r="BH24" s="43"/>
      <c r="BI24" s="44"/>
    </row>
    <row r="25" spans="2:61" s="40" customFormat="1" ht="18" customHeight="1">
      <c r="B25" s="64" t="s">
        <v>28</v>
      </c>
      <c r="BH25" s="43"/>
      <c r="BI25" s="44"/>
    </row>
    <row r="26" spans="60:61" s="40" customFormat="1" ht="18" customHeight="1">
      <c r="BH26" s="43"/>
      <c r="BI26" s="44"/>
    </row>
    <row r="27" spans="2:61" s="40" customFormat="1" ht="18" customHeight="1">
      <c r="B27" s="73" t="s">
        <v>29</v>
      </c>
      <c r="C27" s="73"/>
      <c r="D27" s="74" t="s">
        <v>30</v>
      </c>
      <c r="E27" s="74"/>
      <c r="F27" s="74"/>
      <c r="G27" s="74" t="s">
        <v>31</v>
      </c>
      <c r="H27" s="74"/>
      <c r="I27" s="74"/>
      <c r="J27" s="74"/>
      <c r="K27" s="74" t="s">
        <v>32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 t="s">
        <v>33</v>
      </c>
      <c r="BC27" s="75"/>
      <c r="BD27" s="75"/>
      <c r="BE27" s="75"/>
      <c r="BF27" s="75"/>
      <c r="BG27" s="76"/>
      <c r="BH27" s="44"/>
      <c r="BI27" s="44"/>
    </row>
    <row r="28" spans="2:61" s="40" customFormat="1" ht="18" customHeight="1">
      <c r="B28" s="77">
        <v>1</v>
      </c>
      <c r="C28" s="77"/>
      <c r="D28" s="78" t="s">
        <v>34</v>
      </c>
      <c r="E28" s="78"/>
      <c r="F28" s="78"/>
      <c r="G28" s="79">
        <f>$H$11</f>
        <v>0.375</v>
      </c>
      <c r="H28" s="79"/>
      <c r="I28" s="79"/>
      <c r="J28" s="79"/>
      <c r="K28" s="80" t="str">
        <f>B23</f>
        <v>GW Barkenberg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1" t="s">
        <v>35</v>
      </c>
      <c r="AG28" s="82" t="str">
        <f>B20</f>
        <v>BW Wulfen</v>
      </c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3">
        <v>1</v>
      </c>
      <c r="BC28" s="83"/>
      <c r="BD28" s="83"/>
      <c r="BE28" s="84">
        <v>1</v>
      </c>
      <c r="BF28" s="84"/>
      <c r="BG28" s="85"/>
      <c r="BH28" s="86"/>
      <c r="BI28" s="87"/>
    </row>
    <row r="29" spans="2:61" s="40" customFormat="1" ht="18" customHeight="1">
      <c r="B29" s="88">
        <v>2</v>
      </c>
      <c r="C29" s="88"/>
      <c r="D29" s="89" t="s">
        <v>36</v>
      </c>
      <c r="E29" s="89"/>
      <c r="F29" s="89"/>
      <c r="G29" s="90">
        <f>G28+TEXT($U$11*($X$11/1440)+($AI$11/1440)+($AW$11/1440),"hh:mm")</f>
        <v>0.38263888888888886</v>
      </c>
      <c r="H29" s="90"/>
      <c r="I29" s="90"/>
      <c r="J29" s="90"/>
      <c r="K29" s="91" t="str">
        <f>AA23</f>
        <v>TuS Haltern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 t="s">
        <v>35</v>
      </c>
      <c r="AG29" s="93" t="str">
        <f>AA20</f>
        <v>SC Herten</v>
      </c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4">
        <v>1</v>
      </c>
      <c r="BC29" s="94"/>
      <c r="BD29" s="94"/>
      <c r="BE29" s="95">
        <v>0</v>
      </c>
      <c r="BF29" s="95"/>
      <c r="BG29" s="85"/>
      <c r="BH29" s="86"/>
      <c r="BI29" s="87"/>
    </row>
    <row r="30" spans="2:61" s="40" customFormat="1" ht="18" customHeight="1">
      <c r="B30" s="88">
        <v>3</v>
      </c>
      <c r="C30" s="88"/>
      <c r="D30" s="89" t="s">
        <v>34</v>
      </c>
      <c r="E30" s="89"/>
      <c r="F30" s="89"/>
      <c r="G30" s="90">
        <f aca="true" t="shared" si="0" ref="G30:G46">G29+TEXT($U$11*($X$11/1440)+($AI$11/1440)+($AW$11/1440),"hh:mm")</f>
        <v>0.3902777777777777</v>
      </c>
      <c r="H30" s="90"/>
      <c r="I30" s="90"/>
      <c r="J30" s="90"/>
      <c r="K30" s="91" t="str">
        <f>B19</f>
        <v>SV Westfalia Groß Reken</v>
      </c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2" t="s">
        <v>35</v>
      </c>
      <c r="AG30" s="93" t="str">
        <f>B21</f>
        <v>SV Dorsten-Hardt</v>
      </c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4">
        <v>1</v>
      </c>
      <c r="BC30" s="94"/>
      <c r="BD30" s="94"/>
      <c r="BE30" s="95">
        <v>5</v>
      </c>
      <c r="BF30" s="95"/>
      <c r="BG30" s="85"/>
      <c r="BH30" s="86"/>
      <c r="BI30" s="87"/>
    </row>
    <row r="31" spans="2:61" s="40" customFormat="1" ht="18" customHeight="1">
      <c r="B31" s="88">
        <v>4</v>
      </c>
      <c r="C31" s="88"/>
      <c r="D31" s="89" t="s">
        <v>36</v>
      </c>
      <c r="E31" s="89"/>
      <c r="F31" s="89"/>
      <c r="G31" s="90">
        <f t="shared" si="0"/>
        <v>0.3979166666666666</v>
      </c>
      <c r="H31" s="90"/>
      <c r="I31" s="90"/>
      <c r="J31" s="90"/>
      <c r="K31" s="91" t="str">
        <f>AA19</f>
        <v>FC Kray</v>
      </c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 t="s">
        <v>35</v>
      </c>
      <c r="AG31" s="93" t="str">
        <f>AA21</f>
        <v>Spvg BG Schwerin</v>
      </c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4">
        <v>1</v>
      </c>
      <c r="BC31" s="94"/>
      <c r="BD31" s="94"/>
      <c r="BE31" s="95">
        <v>1</v>
      </c>
      <c r="BF31" s="95"/>
      <c r="BG31" s="85"/>
      <c r="BH31" s="86"/>
      <c r="BI31" s="87"/>
    </row>
    <row r="32" spans="2:61" s="40" customFormat="1" ht="18" customHeight="1">
      <c r="B32" s="88">
        <v>5</v>
      </c>
      <c r="C32" s="88"/>
      <c r="D32" s="89" t="s">
        <v>34</v>
      </c>
      <c r="E32" s="89"/>
      <c r="F32" s="89"/>
      <c r="G32" s="90">
        <f t="shared" si="0"/>
        <v>0.40555555555555545</v>
      </c>
      <c r="H32" s="90"/>
      <c r="I32" s="90"/>
      <c r="J32" s="90"/>
      <c r="K32" s="91" t="str">
        <f>B20</f>
        <v>BW Wulfen</v>
      </c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2" t="s">
        <v>35</v>
      </c>
      <c r="AG32" s="93" t="str">
        <f>B22</f>
        <v>RW Essen</v>
      </c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4">
        <v>0</v>
      </c>
      <c r="BC32" s="94"/>
      <c r="BD32" s="94"/>
      <c r="BE32" s="95">
        <v>5</v>
      </c>
      <c r="BF32" s="95"/>
      <c r="BG32" s="85"/>
      <c r="BH32" s="86"/>
      <c r="BI32" s="87"/>
    </row>
    <row r="33" spans="2:61" s="40" customFormat="1" ht="18" customHeight="1">
      <c r="B33" s="88">
        <v>6</v>
      </c>
      <c r="C33" s="88"/>
      <c r="D33" s="89" t="s">
        <v>36</v>
      </c>
      <c r="E33" s="89"/>
      <c r="F33" s="89"/>
      <c r="G33" s="90">
        <f t="shared" si="0"/>
        <v>0.4131944444444443</v>
      </c>
      <c r="H33" s="90"/>
      <c r="I33" s="90"/>
      <c r="J33" s="90"/>
      <c r="K33" s="91" t="str">
        <f>AA20</f>
        <v>SC Herten</v>
      </c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 t="s">
        <v>35</v>
      </c>
      <c r="AG33" s="93" t="str">
        <f>AA22</f>
        <v>YEG Hassel</v>
      </c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>
        <v>2</v>
      </c>
      <c r="BC33" s="94"/>
      <c r="BD33" s="94"/>
      <c r="BE33" s="95">
        <v>1</v>
      </c>
      <c r="BF33" s="95"/>
      <c r="BG33" s="85"/>
      <c r="BH33" s="86"/>
      <c r="BI33" s="87"/>
    </row>
    <row r="34" spans="2:61" s="40" customFormat="1" ht="18" customHeight="1">
      <c r="B34" s="88">
        <v>7</v>
      </c>
      <c r="C34" s="88"/>
      <c r="D34" s="89" t="s">
        <v>34</v>
      </c>
      <c r="E34" s="89"/>
      <c r="F34" s="89"/>
      <c r="G34" s="90">
        <f t="shared" si="0"/>
        <v>0.42083333333333317</v>
      </c>
      <c r="H34" s="90"/>
      <c r="I34" s="90"/>
      <c r="J34" s="90"/>
      <c r="K34" s="91" t="str">
        <f>B21</f>
        <v>SV Dorsten-Hardt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2" t="s">
        <v>35</v>
      </c>
      <c r="AG34" s="93" t="str">
        <f>B23</f>
        <v>GW Barkenberg</v>
      </c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>
        <v>0</v>
      </c>
      <c r="BC34" s="94"/>
      <c r="BD34" s="94"/>
      <c r="BE34" s="95">
        <v>1</v>
      </c>
      <c r="BF34" s="95"/>
      <c r="BG34" s="85"/>
      <c r="BH34" s="86"/>
      <c r="BI34" s="87"/>
    </row>
    <row r="35" spans="2:61" s="40" customFormat="1" ht="18" customHeight="1">
      <c r="B35" s="88">
        <v>8</v>
      </c>
      <c r="C35" s="88"/>
      <c r="D35" s="89" t="s">
        <v>36</v>
      </c>
      <c r="E35" s="89"/>
      <c r="F35" s="89"/>
      <c r="G35" s="90">
        <f t="shared" si="0"/>
        <v>0.42847222222222203</v>
      </c>
      <c r="H35" s="90"/>
      <c r="I35" s="90"/>
      <c r="J35" s="90"/>
      <c r="K35" s="91" t="str">
        <f>AA21</f>
        <v>Spvg BG Schwerin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2" t="s">
        <v>35</v>
      </c>
      <c r="AG35" s="93" t="str">
        <f>AA23</f>
        <v>TuS Haltern</v>
      </c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>
        <v>1</v>
      </c>
      <c r="BC35" s="94"/>
      <c r="BD35" s="94"/>
      <c r="BE35" s="95">
        <v>1</v>
      </c>
      <c r="BF35" s="95"/>
      <c r="BG35" s="85"/>
      <c r="BH35" s="86"/>
      <c r="BI35" s="87"/>
    </row>
    <row r="36" spans="2:61" s="40" customFormat="1" ht="18" customHeight="1">
      <c r="B36" s="88">
        <v>9</v>
      </c>
      <c r="C36" s="88"/>
      <c r="D36" s="89" t="s">
        <v>34</v>
      </c>
      <c r="E36" s="89"/>
      <c r="F36" s="89"/>
      <c r="G36" s="90">
        <f t="shared" si="0"/>
        <v>0.4361111111111109</v>
      </c>
      <c r="H36" s="90"/>
      <c r="I36" s="90"/>
      <c r="J36" s="90"/>
      <c r="K36" s="91" t="str">
        <f>B22</f>
        <v>RW Essen</v>
      </c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2" t="s">
        <v>35</v>
      </c>
      <c r="AG36" s="93" t="str">
        <f>B19</f>
        <v>SV Westfalia Groß Reken</v>
      </c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>
        <v>4</v>
      </c>
      <c r="BC36" s="94"/>
      <c r="BD36" s="94"/>
      <c r="BE36" s="95">
        <v>0</v>
      </c>
      <c r="BF36" s="95"/>
      <c r="BG36" s="85"/>
      <c r="BH36" s="86"/>
      <c r="BI36" s="87"/>
    </row>
    <row r="37" spans="2:61" s="40" customFormat="1" ht="18" customHeight="1">
      <c r="B37" s="88">
        <v>10</v>
      </c>
      <c r="C37" s="88"/>
      <c r="D37" s="89" t="s">
        <v>36</v>
      </c>
      <c r="E37" s="89"/>
      <c r="F37" s="89"/>
      <c r="G37" s="90">
        <f t="shared" si="0"/>
        <v>0.44374999999999976</v>
      </c>
      <c r="H37" s="90"/>
      <c r="I37" s="90"/>
      <c r="J37" s="90"/>
      <c r="K37" s="91" t="str">
        <f>AA22</f>
        <v>YEG Hassel</v>
      </c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2" t="s">
        <v>35</v>
      </c>
      <c r="AG37" s="93" t="str">
        <f>AA19</f>
        <v>FC Kray</v>
      </c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4">
        <v>1</v>
      </c>
      <c r="BC37" s="94"/>
      <c r="BD37" s="94"/>
      <c r="BE37" s="95">
        <v>4</v>
      </c>
      <c r="BF37" s="95"/>
      <c r="BG37" s="85"/>
      <c r="BH37" s="86"/>
      <c r="BI37" s="87"/>
    </row>
    <row r="38" spans="2:61" s="40" customFormat="1" ht="18" customHeight="1">
      <c r="B38" s="88">
        <v>11</v>
      </c>
      <c r="C38" s="88"/>
      <c r="D38" s="89" t="s">
        <v>34</v>
      </c>
      <c r="E38" s="89"/>
      <c r="F38" s="89"/>
      <c r="G38" s="90">
        <f t="shared" si="0"/>
        <v>0.4513888888888886</v>
      </c>
      <c r="H38" s="90"/>
      <c r="I38" s="90"/>
      <c r="J38" s="90"/>
      <c r="K38" s="91" t="str">
        <f>B20</f>
        <v>BW Wulfen</v>
      </c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2" t="s">
        <v>35</v>
      </c>
      <c r="AG38" s="93" t="str">
        <f>B21</f>
        <v>SV Dorsten-Hardt</v>
      </c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>
        <v>0</v>
      </c>
      <c r="BC38" s="94"/>
      <c r="BD38" s="94"/>
      <c r="BE38" s="95">
        <v>3</v>
      </c>
      <c r="BF38" s="95"/>
      <c r="BG38" s="85"/>
      <c r="BH38" s="86"/>
      <c r="BI38" s="87"/>
    </row>
    <row r="39" spans="2:61" s="40" customFormat="1" ht="18" customHeight="1">
      <c r="B39" s="88">
        <v>12</v>
      </c>
      <c r="C39" s="88"/>
      <c r="D39" s="89" t="s">
        <v>36</v>
      </c>
      <c r="E39" s="89"/>
      <c r="F39" s="89"/>
      <c r="G39" s="90">
        <f t="shared" si="0"/>
        <v>0.4590277777777775</v>
      </c>
      <c r="H39" s="90"/>
      <c r="I39" s="90"/>
      <c r="J39" s="90"/>
      <c r="K39" s="91" t="str">
        <f>AA20</f>
        <v>SC Herten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2" t="s">
        <v>35</v>
      </c>
      <c r="AG39" s="93" t="str">
        <f>AA21</f>
        <v>Spvg BG Schwerin</v>
      </c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>
        <v>0</v>
      </c>
      <c r="BC39" s="94"/>
      <c r="BD39" s="94"/>
      <c r="BE39" s="95">
        <v>4</v>
      </c>
      <c r="BF39" s="95"/>
      <c r="BG39" s="85"/>
      <c r="BH39" s="86"/>
      <c r="BI39" s="87"/>
    </row>
    <row r="40" spans="2:61" s="40" customFormat="1" ht="18" customHeight="1">
      <c r="B40" s="88">
        <v>13</v>
      </c>
      <c r="C40" s="88"/>
      <c r="D40" s="89" t="s">
        <v>34</v>
      </c>
      <c r="E40" s="89"/>
      <c r="F40" s="89"/>
      <c r="G40" s="90">
        <f t="shared" si="0"/>
        <v>0.46666666666666634</v>
      </c>
      <c r="H40" s="90"/>
      <c r="I40" s="90"/>
      <c r="J40" s="90"/>
      <c r="K40" s="91" t="str">
        <f>B22</f>
        <v>RW Essen</v>
      </c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2" t="s">
        <v>35</v>
      </c>
      <c r="AG40" s="93" t="str">
        <f>B23</f>
        <v>GW Barkenberg</v>
      </c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4">
        <v>2</v>
      </c>
      <c r="BC40" s="94"/>
      <c r="BD40" s="94"/>
      <c r="BE40" s="95">
        <v>0</v>
      </c>
      <c r="BF40" s="95"/>
      <c r="BG40" s="85"/>
      <c r="BH40" s="86"/>
      <c r="BI40" s="87"/>
    </row>
    <row r="41" spans="2:61" s="40" customFormat="1" ht="18" customHeight="1">
      <c r="B41" s="88">
        <v>14</v>
      </c>
      <c r="C41" s="88"/>
      <c r="D41" s="89" t="s">
        <v>36</v>
      </c>
      <c r="E41" s="89"/>
      <c r="F41" s="89"/>
      <c r="G41" s="90">
        <f t="shared" si="0"/>
        <v>0.4743055555555552</v>
      </c>
      <c r="H41" s="90"/>
      <c r="I41" s="90"/>
      <c r="J41" s="90"/>
      <c r="K41" s="91" t="str">
        <f>AA22</f>
        <v>YEG Hassel</v>
      </c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2" t="s">
        <v>35</v>
      </c>
      <c r="AG41" s="93" t="str">
        <f>AA23</f>
        <v>TuS Haltern</v>
      </c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>
        <v>1</v>
      </c>
      <c r="BC41" s="94"/>
      <c r="BD41" s="94"/>
      <c r="BE41" s="95">
        <v>1</v>
      </c>
      <c r="BF41" s="95"/>
      <c r="BG41" s="85"/>
      <c r="BH41" s="86"/>
      <c r="BI41" s="87"/>
    </row>
    <row r="42" spans="2:61" s="40" customFormat="1" ht="18" customHeight="1">
      <c r="B42" s="88">
        <v>15</v>
      </c>
      <c r="C42" s="88"/>
      <c r="D42" s="89" t="s">
        <v>34</v>
      </c>
      <c r="E42" s="89"/>
      <c r="F42" s="89"/>
      <c r="G42" s="90">
        <f t="shared" si="0"/>
        <v>0.48194444444444406</v>
      </c>
      <c r="H42" s="90"/>
      <c r="I42" s="90"/>
      <c r="J42" s="90"/>
      <c r="K42" s="91" t="str">
        <f>B19</f>
        <v>SV Westfalia Groß Reken</v>
      </c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2" t="s">
        <v>35</v>
      </c>
      <c r="AG42" s="93" t="str">
        <f>B20</f>
        <v>BW Wulfen</v>
      </c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>
        <v>0</v>
      </c>
      <c r="BC42" s="94"/>
      <c r="BD42" s="94"/>
      <c r="BE42" s="95">
        <v>0</v>
      </c>
      <c r="BF42" s="95"/>
      <c r="BG42" s="85"/>
      <c r="BH42" s="86"/>
      <c r="BI42" s="87"/>
    </row>
    <row r="43" spans="2:61" s="40" customFormat="1" ht="18" customHeight="1">
      <c r="B43" s="88">
        <v>16</v>
      </c>
      <c r="C43" s="88"/>
      <c r="D43" s="89" t="s">
        <v>36</v>
      </c>
      <c r="E43" s="89"/>
      <c r="F43" s="89"/>
      <c r="G43" s="90">
        <f t="shared" si="0"/>
        <v>0.4895833333333329</v>
      </c>
      <c r="H43" s="90"/>
      <c r="I43" s="90"/>
      <c r="J43" s="90"/>
      <c r="K43" s="91" t="str">
        <f>AA19</f>
        <v>FC Kray</v>
      </c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2" t="s">
        <v>35</v>
      </c>
      <c r="AG43" s="93" t="str">
        <f>AA20</f>
        <v>SC Herten</v>
      </c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>
        <v>3</v>
      </c>
      <c r="BC43" s="94"/>
      <c r="BD43" s="94"/>
      <c r="BE43" s="95">
        <v>1</v>
      </c>
      <c r="BF43" s="95"/>
      <c r="BG43" s="85"/>
      <c r="BH43" s="86"/>
      <c r="BI43" s="87"/>
    </row>
    <row r="44" spans="2:61" s="40" customFormat="1" ht="18" customHeight="1">
      <c r="B44" s="88">
        <v>17</v>
      </c>
      <c r="C44" s="88"/>
      <c r="D44" s="89" t="s">
        <v>34</v>
      </c>
      <c r="E44" s="89"/>
      <c r="F44" s="89"/>
      <c r="G44" s="90">
        <f t="shared" si="0"/>
        <v>0.4972222222222218</v>
      </c>
      <c r="H44" s="90"/>
      <c r="I44" s="90"/>
      <c r="J44" s="90"/>
      <c r="K44" s="91" t="str">
        <f>B21</f>
        <v>SV Dorsten-Hardt</v>
      </c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2" t="s">
        <v>35</v>
      </c>
      <c r="AG44" s="93" t="str">
        <f>B22</f>
        <v>RW Essen</v>
      </c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>
        <v>0</v>
      </c>
      <c r="BC44" s="94"/>
      <c r="BD44" s="94"/>
      <c r="BE44" s="95">
        <v>2</v>
      </c>
      <c r="BF44" s="95"/>
      <c r="BG44" s="85"/>
      <c r="BH44" s="86"/>
      <c r="BI44" s="87"/>
    </row>
    <row r="45" spans="2:61" s="40" customFormat="1" ht="18" customHeight="1">
      <c r="B45" s="88">
        <v>18</v>
      </c>
      <c r="C45" s="88"/>
      <c r="D45" s="89" t="s">
        <v>36</v>
      </c>
      <c r="E45" s="89"/>
      <c r="F45" s="89"/>
      <c r="G45" s="90">
        <f t="shared" si="0"/>
        <v>0.5048611111111106</v>
      </c>
      <c r="H45" s="90"/>
      <c r="I45" s="90"/>
      <c r="J45" s="90"/>
      <c r="K45" s="91" t="str">
        <f>AA21</f>
        <v>Spvg BG Schwerin</v>
      </c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2" t="s">
        <v>35</v>
      </c>
      <c r="AG45" s="93" t="str">
        <f>AA22</f>
        <v>YEG Hassel</v>
      </c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>
        <v>4</v>
      </c>
      <c r="BC45" s="94"/>
      <c r="BD45" s="94"/>
      <c r="BE45" s="95">
        <v>0</v>
      </c>
      <c r="BF45" s="95"/>
      <c r="BG45" s="85"/>
      <c r="BH45" s="86"/>
      <c r="BI45" s="87"/>
    </row>
    <row r="46" spans="2:61" s="40" customFormat="1" ht="18" customHeight="1">
      <c r="B46" s="88">
        <v>19</v>
      </c>
      <c r="C46" s="88"/>
      <c r="D46" s="89" t="s">
        <v>34</v>
      </c>
      <c r="E46" s="89"/>
      <c r="F46" s="89"/>
      <c r="G46" s="90">
        <f t="shared" si="0"/>
        <v>0.5124999999999995</v>
      </c>
      <c r="H46" s="90"/>
      <c r="I46" s="90"/>
      <c r="J46" s="90"/>
      <c r="K46" s="91" t="str">
        <f>B23</f>
        <v>GW Barkenberg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2" t="s">
        <v>35</v>
      </c>
      <c r="AG46" s="93" t="str">
        <f>B19</f>
        <v>SV Westfalia Groß Reken</v>
      </c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>
        <v>4</v>
      </c>
      <c r="BC46" s="94"/>
      <c r="BD46" s="94"/>
      <c r="BE46" s="95">
        <v>1</v>
      </c>
      <c r="BF46" s="95"/>
      <c r="BG46" s="85"/>
      <c r="BH46" s="86"/>
      <c r="BI46" s="87"/>
    </row>
    <row r="47" spans="2:61" s="40" customFormat="1" ht="18" customHeight="1">
      <c r="B47" s="96">
        <v>20</v>
      </c>
      <c r="C47" s="96"/>
      <c r="D47" s="97" t="s">
        <v>36</v>
      </c>
      <c r="E47" s="97"/>
      <c r="F47" s="97"/>
      <c r="G47" s="98">
        <f>G46+TEXT($U$11*($X$11/1440)+($AI$11/1440)+($AW$11/1440),"hh:mm")</f>
        <v>0.5201388888888884</v>
      </c>
      <c r="H47" s="98"/>
      <c r="I47" s="98"/>
      <c r="J47" s="98"/>
      <c r="K47" s="99" t="str">
        <f>AA23</f>
        <v>TuS Haltern</v>
      </c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100" t="s">
        <v>35</v>
      </c>
      <c r="AG47" s="101" t="str">
        <f>AA19</f>
        <v>FC Kray</v>
      </c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>
        <v>0</v>
      </c>
      <c r="BC47" s="102"/>
      <c r="BD47" s="102"/>
      <c r="BE47" s="103">
        <v>2</v>
      </c>
      <c r="BF47" s="103"/>
      <c r="BG47" s="85"/>
      <c r="BH47" s="86"/>
      <c r="BI47" s="87"/>
    </row>
    <row r="48" spans="2:61" s="40" customFormat="1" ht="16.5" customHeight="1">
      <c r="B48" s="104"/>
      <c r="C48" s="104"/>
      <c r="D48" s="104"/>
      <c r="E48" s="104"/>
      <c r="F48" s="104"/>
      <c r="G48" s="104"/>
      <c r="H48" s="104"/>
      <c r="I48" s="104"/>
      <c r="J48" s="105"/>
      <c r="K48" s="105"/>
      <c r="L48" s="105"/>
      <c r="M48" s="105"/>
      <c r="N48" s="105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4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87"/>
      <c r="BC48" s="87"/>
      <c r="BD48" s="87"/>
      <c r="BE48" s="87"/>
      <c r="BF48" s="107"/>
      <c r="BG48" s="107"/>
      <c r="BH48" s="107"/>
      <c r="BI48" s="44"/>
    </row>
    <row r="49" spans="1:119" s="40" customFormat="1" ht="18" customHeight="1">
      <c r="A49" s="45"/>
      <c r="D49" s="64"/>
      <c r="J49" s="64" t="s">
        <v>37</v>
      </c>
      <c r="AG49" s="108" t="str">
        <f>L57</f>
        <v>RW Essen</v>
      </c>
      <c r="AH49" s="108"/>
      <c r="AI49" s="108"/>
      <c r="AJ49" s="109" t="str">
        <f>L58</f>
        <v>GW Barkenberg</v>
      </c>
      <c r="AK49" s="109"/>
      <c r="AL49" s="109"/>
      <c r="AM49" s="109" t="str">
        <f>L59</f>
        <v>SV Dorsten-Hardt</v>
      </c>
      <c r="AN49" s="109"/>
      <c r="AO49" s="109"/>
      <c r="AP49" s="109" t="str">
        <f>L60</f>
        <v>BW Wulfen</v>
      </c>
      <c r="AQ49" s="109"/>
      <c r="AR49" s="109"/>
      <c r="AS49" s="110" t="str">
        <f>L61</f>
        <v>SV Westfalia Groß Reken</v>
      </c>
      <c r="AT49" s="110"/>
      <c r="AU49" s="110"/>
      <c r="BJ49" s="43"/>
      <c r="BK49" s="44"/>
      <c r="BL49" s="45"/>
      <c r="BM49" s="45"/>
      <c r="BN49" s="45"/>
      <c r="BO49" s="46"/>
      <c r="BP49" s="46"/>
      <c r="BQ49" s="46"/>
      <c r="BR49" s="46"/>
      <c r="BS49" s="46"/>
      <c r="BT49" s="46"/>
      <c r="BU49" s="46"/>
      <c r="BV49" s="44"/>
      <c r="BW49" s="44"/>
      <c r="BX49" s="44"/>
      <c r="BY49" s="44"/>
      <c r="BZ49" s="47"/>
      <c r="CA49" s="47"/>
      <c r="CB49" s="47"/>
      <c r="CC49" s="47"/>
      <c r="CD49" s="47"/>
      <c r="CE49" s="47"/>
      <c r="CF49" s="47"/>
      <c r="CG49" s="43"/>
      <c r="CH49" s="43"/>
      <c r="CI49" s="43"/>
      <c r="CJ49" s="43"/>
      <c r="CK49" s="43"/>
      <c r="CL49" s="43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</row>
    <row r="50" spans="1:119" s="40" customFormat="1" ht="18" customHeight="1">
      <c r="A50" s="45"/>
      <c r="D50" s="64"/>
      <c r="AG50" s="108"/>
      <c r="AH50" s="108"/>
      <c r="AI50" s="108"/>
      <c r="AJ50" s="109"/>
      <c r="AK50" s="109"/>
      <c r="AL50" s="109"/>
      <c r="AM50" s="109"/>
      <c r="AN50" s="109"/>
      <c r="AO50" s="109"/>
      <c r="AP50" s="109"/>
      <c r="AQ50" s="109"/>
      <c r="AR50" s="109"/>
      <c r="AS50" s="110"/>
      <c r="AT50" s="110"/>
      <c r="AU50" s="110"/>
      <c r="BJ50" s="43"/>
      <c r="BK50" s="44"/>
      <c r="BL50" s="45"/>
      <c r="BM50" s="45"/>
      <c r="BN50" s="45"/>
      <c r="BO50" s="46"/>
      <c r="BP50" s="46"/>
      <c r="BQ50" s="46"/>
      <c r="BR50" s="46"/>
      <c r="BS50" s="46"/>
      <c r="BT50" s="46"/>
      <c r="BU50" s="46"/>
      <c r="BV50" s="44"/>
      <c r="BW50" s="44"/>
      <c r="BX50" s="44"/>
      <c r="BY50" s="44"/>
      <c r="BZ50" s="47"/>
      <c r="CA50" s="47"/>
      <c r="CB50" s="47"/>
      <c r="CC50" s="47"/>
      <c r="CD50" s="47"/>
      <c r="CE50" s="47"/>
      <c r="CF50" s="47"/>
      <c r="CG50" s="43"/>
      <c r="CH50" s="43"/>
      <c r="CI50" s="43"/>
      <c r="CJ50" s="43"/>
      <c r="CK50" s="43"/>
      <c r="CL50" s="43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</row>
    <row r="51" spans="1:119" s="40" customFormat="1" ht="18" customHeight="1">
      <c r="A51" s="45"/>
      <c r="D51" s="64"/>
      <c r="AG51" s="108"/>
      <c r="AH51" s="108"/>
      <c r="AI51" s="108"/>
      <c r="AJ51" s="109"/>
      <c r="AK51" s="109"/>
      <c r="AL51" s="109"/>
      <c r="AM51" s="109"/>
      <c r="AN51" s="109"/>
      <c r="AO51" s="109"/>
      <c r="AP51" s="109"/>
      <c r="AQ51" s="109"/>
      <c r="AR51" s="109"/>
      <c r="AS51" s="110"/>
      <c r="AT51" s="110"/>
      <c r="AU51" s="110"/>
      <c r="BJ51" s="43"/>
      <c r="BK51" s="44"/>
      <c r="BL51" s="45"/>
      <c r="BM51" s="45"/>
      <c r="BN51" s="45"/>
      <c r="BO51" s="46"/>
      <c r="BP51" s="46"/>
      <c r="BQ51" s="46"/>
      <c r="BR51" s="46"/>
      <c r="BS51" s="46"/>
      <c r="BT51" s="46"/>
      <c r="BU51" s="46"/>
      <c r="BV51" s="44"/>
      <c r="BW51" s="44"/>
      <c r="BX51" s="44"/>
      <c r="BY51" s="44"/>
      <c r="BZ51" s="47"/>
      <c r="CA51" s="47"/>
      <c r="CB51" s="47"/>
      <c r="CC51" s="47"/>
      <c r="CD51" s="47"/>
      <c r="CE51" s="47"/>
      <c r="CF51" s="47"/>
      <c r="CG51" s="43"/>
      <c r="CH51" s="43"/>
      <c r="CI51" s="43"/>
      <c r="CJ51" s="43"/>
      <c r="CK51" s="43"/>
      <c r="CL51" s="43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</row>
    <row r="52" spans="4:119" s="40" customFormat="1" ht="18" customHeight="1">
      <c r="D52" s="64"/>
      <c r="AG52" s="108"/>
      <c r="AH52" s="108"/>
      <c r="AI52" s="108"/>
      <c r="AJ52" s="109"/>
      <c r="AK52" s="109"/>
      <c r="AL52" s="109"/>
      <c r="AM52" s="109"/>
      <c r="AN52" s="109"/>
      <c r="AO52" s="109"/>
      <c r="AP52" s="109"/>
      <c r="AQ52" s="109"/>
      <c r="AR52" s="109"/>
      <c r="AS52" s="110"/>
      <c r="AT52" s="110"/>
      <c r="AU52" s="110"/>
      <c r="BJ52" s="43"/>
      <c r="BK52" s="44"/>
      <c r="BL52" s="45"/>
      <c r="BM52" s="45"/>
      <c r="BN52" s="45"/>
      <c r="BO52" s="46"/>
      <c r="BP52" s="46"/>
      <c r="BQ52" s="46"/>
      <c r="BR52" s="46"/>
      <c r="BS52" s="46"/>
      <c r="BT52" s="46"/>
      <c r="BU52" s="46"/>
      <c r="BV52" s="44"/>
      <c r="BW52" s="44"/>
      <c r="BX52" s="44"/>
      <c r="BY52" s="44"/>
      <c r="BZ52" s="47"/>
      <c r="CA52" s="47"/>
      <c r="CB52" s="47"/>
      <c r="CC52" s="47"/>
      <c r="CD52" s="47"/>
      <c r="CE52" s="47"/>
      <c r="CF52" s="47"/>
      <c r="CG52" s="43"/>
      <c r="CH52" s="43"/>
      <c r="CI52" s="43"/>
      <c r="CJ52" s="43"/>
      <c r="CK52" s="43"/>
      <c r="CL52" s="43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</row>
    <row r="53" spans="4:119" s="40" customFormat="1" ht="18" customHeight="1">
      <c r="D53" s="64"/>
      <c r="AG53" s="108"/>
      <c r="AH53" s="108"/>
      <c r="AI53" s="108"/>
      <c r="AJ53" s="109"/>
      <c r="AK53" s="109"/>
      <c r="AL53" s="109"/>
      <c r="AM53" s="109"/>
      <c r="AN53" s="109"/>
      <c r="AO53" s="109"/>
      <c r="AP53" s="109"/>
      <c r="AQ53" s="109"/>
      <c r="AR53" s="109"/>
      <c r="AS53" s="110"/>
      <c r="AT53" s="110"/>
      <c r="AU53" s="110"/>
      <c r="BJ53" s="43"/>
      <c r="BK53" s="44"/>
      <c r="BL53" s="45"/>
      <c r="BM53" s="45"/>
      <c r="BN53" s="45"/>
      <c r="BO53" s="46"/>
      <c r="BP53" s="46"/>
      <c r="BQ53" s="46"/>
      <c r="BR53" s="46"/>
      <c r="BS53" s="46"/>
      <c r="BT53" s="46"/>
      <c r="BU53" s="46"/>
      <c r="BV53" s="44"/>
      <c r="BW53" s="44"/>
      <c r="BX53" s="44"/>
      <c r="BY53" s="44"/>
      <c r="BZ53" s="47"/>
      <c r="CA53" s="47"/>
      <c r="CB53" s="47"/>
      <c r="CC53" s="47"/>
      <c r="CD53" s="47"/>
      <c r="CE53" s="47"/>
      <c r="CF53" s="47"/>
      <c r="CG53" s="43"/>
      <c r="CH53" s="43"/>
      <c r="CI53" s="43"/>
      <c r="CJ53" s="43"/>
      <c r="CK53" s="43"/>
      <c r="CL53" s="43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</row>
    <row r="54" spans="4:119" s="40" customFormat="1" ht="18" customHeight="1">
      <c r="D54" s="64"/>
      <c r="AG54" s="108"/>
      <c r="AH54" s="108"/>
      <c r="AI54" s="108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10"/>
      <c r="AU54" s="110"/>
      <c r="BJ54" s="43"/>
      <c r="BK54" s="44"/>
      <c r="BL54" s="45"/>
      <c r="BM54" s="45"/>
      <c r="BN54" s="45"/>
      <c r="BO54" s="46"/>
      <c r="BP54" s="46"/>
      <c r="BQ54" s="46"/>
      <c r="BR54" s="46"/>
      <c r="BS54" s="46"/>
      <c r="BT54" s="46"/>
      <c r="BU54" s="46"/>
      <c r="BV54" s="44"/>
      <c r="BW54" s="44"/>
      <c r="BX54" s="44"/>
      <c r="BY54" s="44"/>
      <c r="BZ54" s="47"/>
      <c r="CA54" s="47"/>
      <c r="CB54" s="47"/>
      <c r="CC54" s="47"/>
      <c r="CD54" s="47"/>
      <c r="CE54" s="47"/>
      <c r="CF54" s="47"/>
      <c r="CG54" s="43"/>
      <c r="CH54" s="43"/>
      <c r="CI54" s="43"/>
      <c r="CJ54" s="43"/>
      <c r="CK54" s="43"/>
      <c r="CL54" s="43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</row>
    <row r="55" spans="2:119" s="40" customFormat="1" ht="18" customHeight="1">
      <c r="B55" s="111" t="s">
        <v>38</v>
      </c>
      <c r="C55" s="111"/>
      <c r="D55" s="111"/>
      <c r="E55" s="111"/>
      <c r="F55" s="111"/>
      <c r="G55" s="111"/>
      <c r="H55" s="111"/>
      <c r="AG55" s="108"/>
      <c r="AH55" s="108"/>
      <c r="AI55" s="108"/>
      <c r="AJ55" s="109"/>
      <c r="AK55" s="109"/>
      <c r="AL55" s="109"/>
      <c r="AM55" s="109"/>
      <c r="AN55" s="109"/>
      <c r="AO55" s="109"/>
      <c r="AP55" s="109"/>
      <c r="AQ55" s="109"/>
      <c r="AR55" s="109"/>
      <c r="AS55" s="110"/>
      <c r="AT55" s="110"/>
      <c r="AU55" s="110"/>
      <c r="BJ55" s="43"/>
      <c r="BK55" s="44"/>
      <c r="BL55" s="45"/>
      <c r="BM55" s="45"/>
      <c r="BN55" s="45"/>
      <c r="BO55" s="46"/>
      <c r="BP55" s="46"/>
      <c r="BQ55" s="46"/>
      <c r="BR55" s="46"/>
      <c r="BS55" s="46"/>
      <c r="BT55" s="46"/>
      <c r="BU55" s="46"/>
      <c r="BV55" s="44"/>
      <c r="BW55" s="44"/>
      <c r="BX55" s="44"/>
      <c r="BY55" s="44"/>
      <c r="BZ55" s="47"/>
      <c r="CA55" s="47"/>
      <c r="CB55" s="47"/>
      <c r="CC55" s="47"/>
      <c r="CD55" s="47"/>
      <c r="CE55" s="47"/>
      <c r="CF55" s="47"/>
      <c r="CG55" s="43"/>
      <c r="CH55" s="43"/>
      <c r="CI55" s="43"/>
      <c r="CJ55" s="43"/>
      <c r="CK55" s="43"/>
      <c r="CL55" s="43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</row>
    <row r="56" spans="2:119" s="40" customFormat="1" ht="18" customHeight="1">
      <c r="B56" s="112" t="s">
        <v>39</v>
      </c>
      <c r="C56" s="112"/>
      <c r="D56" s="112"/>
      <c r="E56" s="112"/>
      <c r="F56" s="112" t="s">
        <v>40</v>
      </c>
      <c r="G56" s="112"/>
      <c r="H56" s="112"/>
      <c r="I56" s="31"/>
      <c r="J56" s="113" t="str">
        <f>IF(' '!K9=0,"Gruppe A",IF(' '!A9&lt;&gt;' '!K9,"es liegen nicht alle Ergebnisse vor","Gruppe A"))</f>
        <v>Gruppe A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08"/>
      <c r="AH56" s="108"/>
      <c r="AI56" s="108"/>
      <c r="AJ56" s="109"/>
      <c r="AK56" s="109"/>
      <c r="AL56" s="109"/>
      <c r="AM56" s="109"/>
      <c r="AN56" s="109"/>
      <c r="AO56" s="109"/>
      <c r="AP56" s="109"/>
      <c r="AQ56" s="109"/>
      <c r="AR56" s="109"/>
      <c r="AS56" s="110"/>
      <c r="AT56" s="110"/>
      <c r="AU56" s="110"/>
      <c r="AV56" s="114" t="s">
        <v>41</v>
      </c>
      <c r="AW56" s="114"/>
      <c r="AX56" s="115" t="s">
        <v>42</v>
      </c>
      <c r="AY56" s="115"/>
      <c r="AZ56" s="115" t="s">
        <v>43</v>
      </c>
      <c r="BA56" s="115"/>
      <c r="BB56" s="115" t="s">
        <v>44</v>
      </c>
      <c r="BC56" s="115"/>
      <c r="BD56" s="115" t="s">
        <v>45</v>
      </c>
      <c r="BE56" s="115"/>
      <c r="BF56" s="115"/>
      <c r="BG56" s="115"/>
      <c r="BH56" s="115"/>
      <c r="BI56" s="116" t="s">
        <v>46</v>
      </c>
      <c r="BJ56" s="116"/>
      <c r="BK56" s="116"/>
      <c r="BL56" s="117" t="s">
        <v>47</v>
      </c>
      <c r="BM56" s="117"/>
      <c r="BN56" s="117"/>
      <c r="BO56" s="46"/>
      <c r="BP56" s="46"/>
      <c r="BQ56" s="46"/>
      <c r="BR56" s="46"/>
      <c r="BS56" s="46"/>
      <c r="BT56" s="46"/>
      <c r="BU56" s="46"/>
      <c r="BV56" s="44"/>
      <c r="BW56" s="44"/>
      <c r="BX56" s="44"/>
      <c r="BY56" s="44"/>
      <c r="BZ56" s="47"/>
      <c r="CA56" s="47"/>
      <c r="CB56" s="47"/>
      <c r="CC56" s="47"/>
      <c r="CD56" s="47"/>
      <c r="CE56" s="47"/>
      <c r="CF56" s="47"/>
      <c r="CG56" s="43"/>
      <c r="CH56" s="43"/>
      <c r="CI56" s="43"/>
      <c r="CJ56" s="43"/>
      <c r="CK56" s="43"/>
      <c r="CL56" s="43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</row>
    <row r="57" spans="2:119" s="40" customFormat="1" ht="18" customHeight="1">
      <c r="B57" s="118"/>
      <c r="C57" s="118"/>
      <c r="D57" s="118"/>
      <c r="E57" s="118"/>
      <c r="F57" s="118"/>
      <c r="G57" s="118"/>
      <c r="H57" s="118"/>
      <c r="J57" s="119">
        <f>IF(' '!$K$9=0,"",1)</f>
        <v>1</v>
      </c>
      <c r="K57" s="119"/>
      <c r="L57" s="120" t="str">
        <f>IF(' '!$K$9=0,B19,VLOOKUP(' '!A4,' '!$B$4:$N$8,4,0))</f>
        <v>RW Essen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1"/>
      <c r="AH57" s="121"/>
      <c r="AI57" s="121"/>
      <c r="AJ57" s="122" t="str">
        <f>IF(AND(L57&amp;$AJ$49=VLOOKUP(L57&amp;$AJ$49,' '!$C$21:$G$60,1,0),VLOOKUP(L57&amp;$AJ$49,' '!$C$21:$G$60,4,0)&lt;&gt;""),VLOOKUP(L57&amp;$AJ$49,' '!$C$21:$G$60,4,0),VLOOKUP(L57&amp;$AJ$49,' '!$C$21:$G$60,5,0))</f>
        <v>2:0</v>
      </c>
      <c r="AK57" s="122"/>
      <c r="AL57" s="122"/>
      <c r="AM57" s="122" t="str">
        <f>IF(AND(L57&amp;$AM$49=VLOOKUP(L57&amp;$AM$49,' '!$C$21:$G$60,1,0),VLOOKUP(L57&amp;$AM$49,' '!$C$21:$G$60,4,0)&lt;&gt;""),VLOOKUP(L57&amp;$AM$49,' '!$C$21:$G$60,4,0),VLOOKUP(L57&amp;$AM$49,' '!$C$21:$G$60,5,0))</f>
        <v>2:0</v>
      </c>
      <c r="AN57" s="122"/>
      <c r="AO57" s="122"/>
      <c r="AP57" s="122" t="str">
        <f>IF(AND(L57&amp;$AP$49=VLOOKUP(L57&amp;$AP$49,' '!$C$21:$G$60,1,0),VLOOKUP(L57&amp;$AP$49,' '!$C$21:$G$60,4,0)&lt;&gt;""),VLOOKUP(L57&amp;$AP$49,' '!$C$21:$G$60,4,0),VLOOKUP(L57&amp;$AP$49,' '!$C$21:$G$60,5,0))</f>
        <v>5:0</v>
      </c>
      <c r="AQ57" s="122"/>
      <c r="AR57" s="122"/>
      <c r="AS57" s="123" t="str">
        <f>IF(AND(L57&amp;$AS$49=VLOOKUP(L57&amp;$AS$49,' '!$C$21:$G$60,1,0),VLOOKUP(L57&amp;$AS$49,' '!$C$21:$G$60,4,0)&lt;&gt;""),VLOOKUP(L57&amp;$AS$49,' '!$C$21:$G$60,4,0),VLOOKUP(L57&amp;$AS$49,' '!$C$21:$G$60,5,0))</f>
        <v>4:0</v>
      </c>
      <c r="AT57" s="123"/>
      <c r="AU57" s="123"/>
      <c r="AV57" s="124">
        <f>IF(' '!$K$9=0,"",VLOOKUP(' '!A4,' '!$B$4:$N$8,10,0))</f>
        <v>4</v>
      </c>
      <c r="AW57" s="124"/>
      <c r="AX57" s="125">
        <f>IF(' '!$K$9=0,"",VLOOKUP(' '!A4,' '!$B$4:$N$8,11,0))</f>
        <v>4</v>
      </c>
      <c r="AY57" s="125"/>
      <c r="AZ57" s="125">
        <f>IF(' '!$K$9=0,"",VLOOKUP(' '!A4,' '!$B$4:$N$8,12,0))</f>
        <v>0</v>
      </c>
      <c r="BA57" s="125"/>
      <c r="BB57" s="125">
        <f>IF(' '!$K$9=0,"",VLOOKUP(' '!A4,' '!$B$4:$N$8,13,0))</f>
        <v>0</v>
      </c>
      <c r="BC57" s="125"/>
      <c r="BD57" s="126">
        <f>IF(' '!$K$9=0,"",VLOOKUP(' '!A4,' '!$B$4:$N$8,5,0))</f>
        <v>13</v>
      </c>
      <c r="BE57" s="126"/>
      <c r="BF57" s="127" t="str">
        <f>IF(' '!$K$9=0,"",":")</f>
        <v>:</v>
      </c>
      <c r="BG57" s="128">
        <f>IF(' '!$K$9=0,"",VLOOKUP(' '!A4,' '!$B$4:$N$8,6,0))</f>
        <v>0</v>
      </c>
      <c r="BH57" s="128"/>
      <c r="BI57" s="129">
        <f>IF(' '!$K$9=0,"",BD57-BG57)</f>
        <v>13</v>
      </c>
      <c r="BJ57" s="129"/>
      <c r="BK57" s="129"/>
      <c r="BL57" s="130">
        <f>IF(' '!$K$9=0,"",VLOOKUP(' '!A4,' '!$B$4:$N$8,7,0))</f>
        <v>12</v>
      </c>
      <c r="BM57" s="130"/>
      <c r="BN57" s="130"/>
      <c r="BO57" s="46"/>
      <c r="BP57" s="46"/>
      <c r="BQ57" s="46"/>
      <c r="BR57" s="46"/>
      <c r="BS57" s="46"/>
      <c r="BT57" s="46"/>
      <c r="BU57" s="46"/>
      <c r="BV57" s="44"/>
      <c r="BW57" s="44"/>
      <c r="BX57" s="44"/>
      <c r="BY57" s="44"/>
      <c r="BZ57" s="47"/>
      <c r="CA57" s="47"/>
      <c r="CB57" s="47"/>
      <c r="CC57" s="47"/>
      <c r="CD57" s="47"/>
      <c r="CE57" s="47"/>
      <c r="CF57" s="47"/>
      <c r="CG57" s="43"/>
      <c r="CH57" s="43"/>
      <c r="CI57" s="43"/>
      <c r="CJ57" s="43"/>
      <c r="CK57" s="43"/>
      <c r="CL57" s="43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</row>
    <row r="58" spans="2:119" s="40" customFormat="1" ht="18" customHeight="1">
      <c r="B58" s="118"/>
      <c r="C58" s="118"/>
      <c r="D58" s="118"/>
      <c r="E58" s="118"/>
      <c r="F58" s="118"/>
      <c r="G58" s="118"/>
      <c r="H58" s="118"/>
      <c r="J58" s="131">
        <f>IF(' '!$K$9=0,"",IF(VLOOKUP(' '!A5,' '!$B$4:$D$8,3,0)=MAX(J$57:J57),"",' '!A5))</f>
        <v>2</v>
      </c>
      <c r="K58" s="131"/>
      <c r="L58" s="132" t="str">
        <f>IF(' '!$K$9=0,B20,VLOOKUP(' '!A5,' '!$B$4:$N$8,4,0))</f>
        <v>GW Barkenberg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3" t="str">
        <f>IF(AND(L58&amp;$AG$49=VLOOKUP(L58&amp;$AG$49,' '!$C$21:$G$60,1,0),VLOOKUP(L58&amp;$AG$49,' '!$C$21:$G$60,4,0)&lt;&gt;""),VLOOKUP(L58&amp;$AG$49,' '!$C$21:$G$60,4,0),VLOOKUP(L58&amp;$AG$49,' '!$C$21:$G$60,5,0))</f>
        <v>0:2</v>
      </c>
      <c r="AH58" s="133"/>
      <c r="AI58" s="133"/>
      <c r="AJ58" s="134"/>
      <c r="AK58" s="134"/>
      <c r="AL58" s="134"/>
      <c r="AM58" s="135" t="str">
        <f>IF(AND(L58&amp;$AM$49=VLOOKUP(L58&amp;$AM$49,' '!$C$21:$G$60,1,0),VLOOKUP(L58&amp;$AM$49,' '!$C$21:$G$60,4,0)&lt;&gt;""),VLOOKUP(L58&amp;$AM$49,' '!$C$21:$G$60,4,0),VLOOKUP(L58&amp;$AM$49,' '!$C$21:$G$60,5,0))</f>
        <v>1:0</v>
      </c>
      <c r="AN58" s="135"/>
      <c r="AO58" s="135"/>
      <c r="AP58" s="135" t="str">
        <f>IF(AND(L58&amp;$AP$49=VLOOKUP(L58&amp;$AP$49,' '!$C$21:$G$60,1,0),VLOOKUP(L58&amp;$AP$49,' '!$C$21:$G$60,4,0)&lt;&gt;""),VLOOKUP(L58&amp;$AP$49,' '!$C$21:$G$60,4,0),VLOOKUP(L58&amp;$AP$49,' '!$C$21:$G$60,5,0))</f>
        <v>1:1</v>
      </c>
      <c r="AQ58" s="135"/>
      <c r="AR58" s="135"/>
      <c r="AS58" s="136" t="str">
        <f>IF(AND(L58&amp;$AS$49=VLOOKUP(L58&amp;$AS$49,' '!$C$21:$G$60,1,0),VLOOKUP(L58&amp;$AS$49,' '!$C$21:$G$60,4,0)&lt;&gt;""),VLOOKUP(L58&amp;$AS$49,' '!$C$21:$G$60,4,0),VLOOKUP(L58&amp;$AS$49,' '!$C$21:$G$60,5,0))</f>
        <v>4:1</v>
      </c>
      <c r="AT58" s="136"/>
      <c r="AU58" s="136"/>
      <c r="AV58" s="137">
        <f>IF(' '!$K$9=0,"",VLOOKUP(' '!A5,' '!$B$4:$N$8,10,0))</f>
        <v>4</v>
      </c>
      <c r="AW58" s="137"/>
      <c r="AX58" s="125">
        <f>IF(' '!$K$9=0,"",VLOOKUP(' '!A5,' '!$B$4:$N$8,11,0))</f>
        <v>2</v>
      </c>
      <c r="AY58" s="125"/>
      <c r="AZ58" s="125">
        <f>IF(' '!$K$9=0,"",VLOOKUP(' '!A5,' '!$B$4:$N$8,12,0))</f>
        <v>1</v>
      </c>
      <c r="BA58" s="125"/>
      <c r="BB58" s="125">
        <f>IF(' '!$K$9=0,"",VLOOKUP(' '!A5,' '!$B$4:$N$8,13,0))</f>
        <v>1</v>
      </c>
      <c r="BC58" s="125"/>
      <c r="BD58" s="138">
        <f>IF(' '!$K$9=0,"",VLOOKUP(' '!A5,' '!$B$4:$N$8,5,0))</f>
        <v>6</v>
      </c>
      <c r="BE58" s="138"/>
      <c r="BF58" s="139" t="str">
        <f>IF(' '!$K$9=0,"",":")</f>
        <v>:</v>
      </c>
      <c r="BG58" s="140">
        <f>IF(' '!$K$9=0,"",VLOOKUP(' '!A5,' '!$B$4:$N$8,6,0))</f>
        <v>4</v>
      </c>
      <c r="BH58" s="140"/>
      <c r="BI58" s="129">
        <f>IF(' '!$K$9=0,"",BD58-BG58)</f>
        <v>2</v>
      </c>
      <c r="BJ58" s="129"/>
      <c r="BK58" s="129"/>
      <c r="BL58" s="141">
        <f>IF(' '!$K$9=0,"",VLOOKUP(' '!A5,' '!$B$4:$N$8,7,0))</f>
        <v>7</v>
      </c>
      <c r="BM58" s="141"/>
      <c r="BN58" s="141"/>
      <c r="BO58" s="46"/>
      <c r="BP58" s="46"/>
      <c r="BQ58" s="46"/>
      <c r="BR58" s="46"/>
      <c r="BS58" s="46"/>
      <c r="BT58" s="46"/>
      <c r="BU58" s="46"/>
      <c r="BV58" s="44"/>
      <c r="BW58" s="44"/>
      <c r="BX58" s="44"/>
      <c r="BY58" s="44"/>
      <c r="BZ58" s="47"/>
      <c r="CA58" s="47"/>
      <c r="CB58" s="47"/>
      <c r="CC58" s="47"/>
      <c r="CD58" s="47"/>
      <c r="CE58" s="47"/>
      <c r="CF58" s="47"/>
      <c r="CG58" s="43"/>
      <c r="CH58" s="43"/>
      <c r="CI58" s="43"/>
      <c r="CJ58" s="43"/>
      <c r="CK58" s="43"/>
      <c r="CL58" s="43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</row>
    <row r="59" spans="2:119" s="40" customFormat="1" ht="18" customHeight="1">
      <c r="B59" s="118"/>
      <c r="C59" s="118"/>
      <c r="D59" s="118"/>
      <c r="E59" s="118"/>
      <c r="F59" s="118"/>
      <c r="G59" s="118"/>
      <c r="H59" s="118"/>
      <c r="J59" s="131">
        <f>IF(' '!$K$9=0,"",IF(VLOOKUP(' '!A6,' '!$B$4:$D$8,3,0)=MAX(J$57:J58),"",' '!A6))</f>
        <v>3</v>
      </c>
      <c r="K59" s="131"/>
      <c r="L59" s="132" t="str">
        <f>IF(' '!$K$9=0,B21,VLOOKUP(' '!A6,' '!$B$4:$N$8,4,0))</f>
        <v>SV Dorsten-Hardt</v>
      </c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3" t="str">
        <f>IF(AND(L59&amp;$AG$49=VLOOKUP(L59&amp;$AG$49,' '!$C$21:$G$60,1,0),VLOOKUP(L59&amp;$AG$49,' '!$C$21:$G$60,4,0)&lt;&gt;""),VLOOKUP(L59&amp;$AG$49,' '!$C$21:$G$60,4,0),VLOOKUP(L59&amp;$AG$49,' '!$C$21:$G$60,5,0))</f>
        <v>0:2</v>
      </c>
      <c r="AH59" s="133"/>
      <c r="AI59" s="133"/>
      <c r="AJ59" s="135" t="str">
        <f>IF(AND(L59&amp;$AJ$49=VLOOKUP(L59&amp;$AJ$49,' '!$C$21:$G$60,1,0),VLOOKUP(L59&amp;$AJ$49,' '!$C$21:$G$60,4,0)&lt;&gt;""),VLOOKUP(L59&amp;$AJ$49,' '!$C$21:$G$60,4,0),VLOOKUP(L59&amp;$AJ$49,' '!$C$21:$G$60,5,0))</f>
        <v>0:1</v>
      </c>
      <c r="AK59" s="135"/>
      <c r="AL59" s="135"/>
      <c r="AM59" s="134"/>
      <c r="AN59" s="134"/>
      <c r="AO59" s="134"/>
      <c r="AP59" s="135" t="str">
        <f>IF(AND(L59&amp;$AP$49=VLOOKUP(L59&amp;$AP$49,' '!$C$21:$G$60,1,0),VLOOKUP(L59&amp;$AP$49,' '!$C$21:$G$60,4,0)&lt;&gt;""),VLOOKUP(L59&amp;$AP$49,' '!$C$21:$G$60,4,0),VLOOKUP(L59&amp;$AP$49,' '!$C$21:$G$60,5,0))</f>
        <v>3:0</v>
      </c>
      <c r="AQ59" s="135"/>
      <c r="AR59" s="135"/>
      <c r="AS59" s="136" t="str">
        <f>IF(AND(L59&amp;$AS$49=VLOOKUP(L59&amp;$AS$49,' '!$C$21:$G$60,1,0),VLOOKUP(L59&amp;$AS$49,' '!$C$21:$G$60,4,0)&lt;&gt;""),VLOOKUP(L59&amp;$AS$49,' '!$C$21:$G$60,4,0),VLOOKUP(L59&amp;$AS$49,' '!$C$21:$G$60,5,0))</f>
        <v>5:1</v>
      </c>
      <c r="AT59" s="136"/>
      <c r="AU59" s="136"/>
      <c r="AV59" s="137">
        <f>IF(' '!$K$9=0,"",VLOOKUP(' '!A6,' '!$B$4:$N$8,10,0))</f>
        <v>4</v>
      </c>
      <c r="AW59" s="137"/>
      <c r="AX59" s="125">
        <f>IF(' '!$K$9=0,"",VLOOKUP(' '!A6,' '!$B$4:$N$8,11,0))</f>
        <v>2</v>
      </c>
      <c r="AY59" s="125"/>
      <c r="AZ59" s="125">
        <f>IF(' '!$K$9=0,"",VLOOKUP(' '!A6,' '!$B$4:$N$8,12,0))</f>
        <v>0</v>
      </c>
      <c r="BA59" s="125"/>
      <c r="BB59" s="125">
        <f>IF(' '!$K$9=0,"",VLOOKUP(' '!A6,' '!$B$4:$N$8,13,0))</f>
        <v>2</v>
      </c>
      <c r="BC59" s="125"/>
      <c r="BD59" s="138">
        <f>IF(' '!$K$9=0,"",VLOOKUP(' '!A6,' '!$B$4:$N$8,5,0))</f>
        <v>8</v>
      </c>
      <c r="BE59" s="138"/>
      <c r="BF59" s="139" t="str">
        <f>IF(' '!$K$9=0,"",":")</f>
        <v>:</v>
      </c>
      <c r="BG59" s="140">
        <f>IF(' '!$K$9=0,"",VLOOKUP(' '!A6,' '!$B$4:$N$8,6,0))</f>
        <v>4</v>
      </c>
      <c r="BH59" s="140"/>
      <c r="BI59" s="129">
        <f>IF(' '!$K$9=0,"",BD59-BG59)</f>
        <v>4</v>
      </c>
      <c r="BJ59" s="129"/>
      <c r="BK59" s="129"/>
      <c r="BL59" s="141">
        <f>IF(' '!$K$9=0,"",VLOOKUP(' '!A6,' '!$B$4:$N$8,7,0))</f>
        <v>6</v>
      </c>
      <c r="BM59" s="141"/>
      <c r="BN59" s="141"/>
      <c r="BO59" s="46"/>
      <c r="BP59" s="46"/>
      <c r="BQ59" s="46"/>
      <c r="BR59" s="46"/>
      <c r="BS59" s="46"/>
      <c r="BT59" s="46"/>
      <c r="BU59" s="46"/>
      <c r="BV59" s="44"/>
      <c r="BW59" s="44"/>
      <c r="BX59" s="44"/>
      <c r="BY59" s="44"/>
      <c r="BZ59" s="47"/>
      <c r="CA59" s="47"/>
      <c r="CB59" s="47"/>
      <c r="CC59" s="47"/>
      <c r="CD59" s="47"/>
      <c r="CE59" s="47"/>
      <c r="CF59" s="47"/>
      <c r="CG59" s="43"/>
      <c r="CH59" s="43"/>
      <c r="CI59" s="43"/>
      <c r="CJ59" s="43"/>
      <c r="CK59" s="43"/>
      <c r="CL59" s="43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</row>
    <row r="60" spans="2:119" s="40" customFormat="1" ht="18" customHeight="1">
      <c r="B60" s="118"/>
      <c r="C60" s="118"/>
      <c r="D60" s="118"/>
      <c r="E60" s="118"/>
      <c r="F60" s="118"/>
      <c r="G60" s="118"/>
      <c r="H60" s="118"/>
      <c r="J60" s="131">
        <f>IF(' '!$K$9=0,"",IF(VLOOKUP(' '!A7,' '!$B$4:$D$8,3,0)=MAX(J$57:J59),"",' '!A7))</f>
        <v>4</v>
      </c>
      <c r="K60" s="131"/>
      <c r="L60" s="132" t="str">
        <f>IF(' '!$K$9=0,B22,VLOOKUP(' '!A7,' '!$B$4:$N$8,4,0))</f>
        <v>BW Wulfen</v>
      </c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3" t="str">
        <f>IF(AND(L60&amp;$AG$49=VLOOKUP(L60&amp;$AG$49,' '!$C$21:$G$60,1,0),VLOOKUP(L60&amp;$AG$49,' '!$C$21:$G$60,4,0)&lt;&gt;""),VLOOKUP(L60&amp;$AG$49,' '!$C$21:$G$60,4,0),VLOOKUP(L60&amp;$AG$49,' '!$C$21:$G$60,5,0))</f>
        <v>0:5</v>
      </c>
      <c r="AH60" s="133"/>
      <c r="AI60" s="133"/>
      <c r="AJ60" s="135" t="str">
        <f>IF(AND(L60&amp;$AJ$49=VLOOKUP(L60&amp;$AJ$49,' '!$C$21:$G$60,1,0),VLOOKUP(L60&amp;$AJ$49,' '!$C$21:$G$60,4,0)&lt;&gt;""),VLOOKUP(L60&amp;$AJ$49,' '!$C$21:$G$60,4,0),VLOOKUP(L60&amp;$AJ$49,' '!$C$21:$G$60,5,0))</f>
        <v>1:1</v>
      </c>
      <c r="AK60" s="135"/>
      <c r="AL60" s="135"/>
      <c r="AM60" s="135" t="str">
        <f>IF(AND(L60&amp;$AM$49=VLOOKUP(L60&amp;$AM$49,' '!$C$21:$G$60,1,0),VLOOKUP(L60&amp;$AM$49,' '!$C$21:$G$60,4,0)&lt;&gt;""),VLOOKUP(L60&amp;$AM$49,' '!$C$21:$G$60,4,0),VLOOKUP(L60&amp;$AM$49,' '!$C$21:$G$60,5,0))</f>
        <v>0:3</v>
      </c>
      <c r="AN60" s="135"/>
      <c r="AO60" s="135"/>
      <c r="AP60" s="134"/>
      <c r="AQ60" s="134"/>
      <c r="AR60" s="134"/>
      <c r="AS60" s="136" t="str">
        <f>IF(AND(L60&amp;$AS$49=VLOOKUP(L60&amp;$AS$49,' '!$C$21:$G$60,1,0),VLOOKUP(L60&amp;$AS$49,' '!$C$21:$G$60,4,0)&lt;&gt;""),VLOOKUP(L60&amp;$AS$49,' '!$C$21:$G$60,4,0),VLOOKUP(L60&amp;$AS$49,' '!$C$21:$G$60,5,0))</f>
        <v>0:0</v>
      </c>
      <c r="AT60" s="136"/>
      <c r="AU60" s="136"/>
      <c r="AV60" s="137">
        <f>IF(' '!$K$9=0,"",VLOOKUP(' '!A7,' '!$B$4:$N$8,10,0))</f>
        <v>4</v>
      </c>
      <c r="AW60" s="137"/>
      <c r="AX60" s="125">
        <f>IF(' '!$K$9=0,"",VLOOKUP(' '!A7,' '!$B$4:$N$8,11,0))</f>
        <v>0</v>
      </c>
      <c r="AY60" s="125"/>
      <c r="AZ60" s="125">
        <f>IF(' '!$K$9=0,"",VLOOKUP(' '!A7,' '!$B$4:$N$8,12,0))</f>
        <v>2</v>
      </c>
      <c r="BA60" s="125"/>
      <c r="BB60" s="125">
        <f>IF(' '!$K$9=0,"",VLOOKUP(' '!A7,' '!$B$4:$N$8,13,0))</f>
        <v>2</v>
      </c>
      <c r="BC60" s="125"/>
      <c r="BD60" s="138">
        <f>IF(' '!$K$9=0,"",VLOOKUP(' '!A7,' '!$B$4:$N$8,5,0))</f>
        <v>1</v>
      </c>
      <c r="BE60" s="138"/>
      <c r="BF60" s="139" t="str">
        <f>IF(' '!$K$9=0,"",":")</f>
        <v>:</v>
      </c>
      <c r="BG60" s="140">
        <f>IF(' '!$K$9=0,"",VLOOKUP(' '!A7,' '!$B$4:$N$8,6,0))</f>
        <v>9</v>
      </c>
      <c r="BH60" s="140"/>
      <c r="BI60" s="129">
        <f>IF(' '!$K$9=0,"",BD60-BG60)</f>
        <v>-8</v>
      </c>
      <c r="BJ60" s="129"/>
      <c r="BK60" s="129"/>
      <c r="BL60" s="141">
        <f>IF(' '!$K$9=0,"",VLOOKUP(' '!A7,' '!$B$4:$N$8,7,0))</f>
        <v>2</v>
      </c>
      <c r="BM60" s="141"/>
      <c r="BN60" s="141"/>
      <c r="BO60" s="46"/>
      <c r="BP60" s="46"/>
      <c r="BQ60" s="46"/>
      <c r="BR60" s="46"/>
      <c r="BS60" s="46"/>
      <c r="BT60" s="46"/>
      <c r="BU60" s="46"/>
      <c r="BV60" s="44"/>
      <c r="BW60" s="44"/>
      <c r="BX60" s="44"/>
      <c r="BY60" s="44"/>
      <c r="BZ60" s="47"/>
      <c r="CA60" s="47"/>
      <c r="CB60" s="47"/>
      <c r="CC60" s="47"/>
      <c r="CD60" s="47"/>
      <c r="CE60" s="47"/>
      <c r="CF60" s="47"/>
      <c r="CG60" s="43"/>
      <c r="CH60" s="43"/>
      <c r="CI60" s="43"/>
      <c r="CJ60" s="43"/>
      <c r="CK60" s="43"/>
      <c r="CL60" s="43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</row>
    <row r="61" spans="2:119" s="40" customFormat="1" ht="18" customHeight="1">
      <c r="B61" s="118"/>
      <c r="C61" s="118"/>
      <c r="D61" s="118"/>
      <c r="E61" s="118"/>
      <c r="F61" s="118"/>
      <c r="G61" s="118"/>
      <c r="H61" s="118"/>
      <c r="J61" s="142">
        <f>IF(' '!$K$9=0,"",IF(VLOOKUP(' '!A8,' '!$B$4:$D$8,3,0)=MAX(J$57:J60),"",' '!A8))</f>
        <v>5</v>
      </c>
      <c r="K61" s="142"/>
      <c r="L61" s="143" t="str">
        <f>IF(' '!$K$9=0,B23,VLOOKUP(' '!A8,' '!$B$4:$N$8,4,0))</f>
        <v>SV Westfalia Groß Reken</v>
      </c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4" t="str">
        <f>IF(AND(L61&amp;$AG$49=VLOOKUP(L61&amp;$AG$49,' '!$C$21:$G$60,1,0),VLOOKUP(L61&amp;$AG$49,' '!$C$21:$G$60,4,0)&lt;&gt;""),VLOOKUP(L61&amp;$AG$49,' '!$C$21:$G$60,4,0),VLOOKUP(L61&amp;$AG$49,' '!$C$21:$G$60,5,0))</f>
        <v>0:4</v>
      </c>
      <c r="AH61" s="144"/>
      <c r="AI61" s="144"/>
      <c r="AJ61" s="145" t="str">
        <f>IF(AND(L61&amp;$AJ$49=VLOOKUP(L61&amp;$AJ$49,' '!$C$21:$G$60,1,0),VLOOKUP(L61&amp;$AJ$49,' '!$C$21:$G$60,4,0)&lt;&gt;""),VLOOKUP(L61&amp;$AJ$49,' '!$C$21:$G$60,4,0),VLOOKUP(L61&amp;$AJ$49,' '!$C$21:$G$60,5,0))</f>
        <v>1:4</v>
      </c>
      <c r="AK61" s="145"/>
      <c r="AL61" s="145"/>
      <c r="AM61" s="145" t="str">
        <f>IF(AND(L61&amp;$AM$49=VLOOKUP(L61&amp;$AM$49,' '!$C$21:$G$60,1,0),VLOOKUP(L61&amp;$AM$49,' '!$C$21:$G$60,4,0)&lt;&gt;""),VLOOKUP(L61&amp;$AM$49,' '!$C$21:$G$60,4,0),VLOOKUP(L61&amp;$AM$49,' '!$C$21:$G$60,5,0))</f>
        <v>1:5</v>
      </c>
      <c r="AN61" s="145"/>
      <c r="AO61" s="145"/>
      <c r="AP61" s="145" t="str">
        <f>IF(AND(L61&amp;$AP$49=VLOOKUP(L61&amp;$AP$49,' '!$C$21:$G$60,1,0),VLOOKUP(L61&amp;$AP$49,' '!$C$21:$G$60,4,0)&lt;&gt;""),VLOOKUP(L61&amp;$AP$49,' '!$C$21:$G$60,4,0),VLOOKUP(L61&amp;$AP$49,' '!$C$21:$G$60,5,0))</f>
        <v>0:0</v>
      </c>
      <c r="AQ61" s="145"/>
      <c r="AR61" s="145"/>
      <c r="AS61" s="146"/>
      <c r="AT61" s="146"/>
      <c r="AU61" s="146"/>
      <c r="AV61" s="147">
        <f>IF(' '!$K$9=0,"",VLOOKUP(' '!A8,' '!$B$4:$N$8,10,0))</f>
        <v>4</v>
      </c>
      <c r="AW61" s="147"/>
      <c r="AX61" s="148">
        <f>IF(' '!$K$9=0,"",VLOOKUP(' '!A8,' '!$B$4:$N$8,11,0))</f>
        <v>0</v>
      </c>
      <c r="AY61" s="148"/>
      <c r="AZ61" s="148">
        <f>IF(' '!$K$9=0,"",VLOOKUP(' '!A8,' '!$B$4:$N$8,12,0))</f>
        <v>1</v>
      </c>
      <c r="BA61" s="148"/>
      <c r="BB61" s="148">
        <f>IF(' '!$K$9=0,"",VLOOKUP(' '!A8,' '!$B$4:$N$8,13,0))</f>
        <v>3</v>
      </c>
      <c r="BC61" s="148"/>
      <c r="BD61" s="149">
        <f>IF(' '!$K$9=0,"",VLOOKUP(' '!A8,' '!$B$4:$N$8,5,0))</f>
        <v>2</v>
      </c>
      <c r="BE61" s="149"/>
      <c r="BF61" s="150" t="str">
        <f>IF(' '!$K$9=0,"",":")</f>
        <v>:</v>
      </c>
      <c r="BG61" s="151">
        <f>IF(' '!$K$9=0,"",VLOOKUP(' '!A8,' '!$B$4:$N$8,6,0))</f>
        <v>13</v>
      </c>
      <c r="BH61" s="151"/>
      <c r="BI61" s="152">
        <f>IF(' '!$K$9=0,"",BD61-BG61)</f>
        <v>-11</v>
      </c>
      <c r="BJ61" s="152"/>
      <c r="BK61" s="152"/>
      <c r="BL61" s="153">
        <f>IF(' '!$K$9=0,"",VLOOKUP(' '!A8,' '!$B$4:$N$8,7,0))</f>
        <v>1</v>
      </c>
      <c r="BM61" s="153"/>
      <c r="BN61" s="153"/>
      <c r="BO61" s="46"/>
      <c r="BP61" s="46"/>
      <c r="BQ61" s="46"/>
      <c r="BR61" s="46"/>
      <c r="BS61" s="46"/>
      <c r="BT61" s="46"/>
      <c r="BU61" s="46"/>
      <c r="BV61" s="44"/>
      <c r="BW61" s="44"/>
      <c r="BX61" s="44"/>
      <c r="BY61" s="44"/>
      <c r="BZ61" s="47"/>
      <c r="CA61" s="47"/>
      <c r="CB61" s="47"/>
      <c r="CC61" s="47"/>
      <c r="CD61" s="47"/>
      <c r="CE61" s="47"/>
      <c r="CF61" s="47"/>
      <c r="CG61" s="43"/>
      <c r="CH61" s="43"/>
      <c r="CI61" s="43"/>
      <c r="CJ61" s="43"/>
      <c r="CK61" s="43"/>
      <c r="CL61" s="43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</row>
    <row r="62" spans="10:119" s="40" customFormat="1" ht="18" customHeight="1">
      <c r="J62" s="154"/>
      <c r="K62" s="154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54"/>
      <c r="BG62" s="67"/>
      <c r="BH62" s="67"/>
      <c r="BI62" s="156"/>
      <c r="BJ62" s="156"/>
      <c r="BK62" s="156"/>
      <c r="BL62" s="67"/>
      <c r="BM62" s="67"/>
      <c r="BN62" s="67"/>
      <c r="BO62" s="46"/>
      <c r="BP62" s="46"/>
      <c r="BQ62" s="46"/>
      <c r="BR62" s="46"/>
      <c r="BS62" s="46"/>
      <c r="BT62" s="46"/>
      <c r="BU62" s="46"/>
      <c r="BV62" s="44"/>
      <c r="BW62" s="44"/>
      <c r="BX62" s="44"/>
      <c r="BY62" s="44"/>
      <c r="BZ62" s="47"/>
      <c r="CA62" s="47"/>
      <c r="CB62" s="47"/>
      <c r="CC62" s="47"/>
      <c r="CD62" s="47"/>
      <c r="CE62" s="47"/>
      <c r="CF62" s="47"/>
      <c r="CG62" s="43"/>
      <c r="CH62" s="43"/>
      <c r="CI62" s="43"/>
      <c r="CJ62" s="43"/>
      <c r="CK62" s="43"/>
      <c r="CL62" s="43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</row>
    <row r="63" spans="10:119" s="40" customFormat="1" ht="18" customHeight="1">
      <c r="J63" s="154"/>
      <c r="K63" s="154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7" t="str">
        <f>L71</f>
        <v>FC Kray</v>
      </c>
      <c r="AH63" s="157"/>
      <c r="AI63" s="157"/>
      <c r="AJ63" s="158" t="str">
        <f>L72</f>
        <v>Spvg BG Schwerin</v>
      </c>
      <c r="AK63" s="158"/>
      <c r="AL63" s="158"/>
      <c r="AM63" s="158" t="str">
        <f>L73</f>
        <v>TuS Haltern</v>
      </c>
      <c r="AN63" s="158"/>
      <c r="AO63" s="158"/>
      <c r="AP63" s="158" t="str">
        <f>L74</f>
        <v>SC Herten</v>
      </c>
      <c r="AQ63" s="158"/>
      <c r="AR63" s="158"/>
      <c r="AS63" s="159" t="str">
        <f>L75</f>
        <v>YEG Hassel</v>
      </c>
      <c r="AT63" s="159"/>
      <c r="AU63" s="159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54"/>
      <c r="BG63" s="67"/>
      <c r="BH63" s="67"/>
      <c r="BI63" s="156"/>
      <c r="BJ63" s="156"/>
      <c r="BK63" s="156"/>
      <c r="BL63" s="67"/>
      <c r="BM63" s="67"/>
      <c r="BN63" s="67"/>
      <c r="BO63" s="46"/>
      <c r="BP63" s="46"/>
      <c r="BQ63" s="46"/>
      <c r="BR63" s="46"/>
      <c r="BS63" s="46"/>
      <c r="BT63" s="46"/>
      <c r="BU63" s="46"/>
      <c r="BV63" s="44"/>
      <c r="BW63" s="44"/>
      <c r="BX63" s="44"/>
      <c r="BY63" s="44"/>
      <c r="BZ63" s="47"/>
      <c r="CA63" s="47"/>
      <c r="CB63" s="47"/>
      <c r="CC63" s="47"/>
      <c r="CD63" s="47"/>
      <c r="CE63" s="47"/>
      <c r="CF63" s="47"/>
      <c r="CG63" s="43"/>
      <c r="CH63" s="43"/>
      <c r="CI63" s="43"/>
      <c r="CJ63" s="43"/>
      <c r="CK63" s="43"/>
      <c r="CL63" s="43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</row>
    <row r="64" spans="10:119" s="40" customFormat="1" ht="18" customHeight="1">
      <c r="J64" s="154"/>
      <c r="K64" s="154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7"/>
      <c r="AH64" s="157"/>
      <c r="AI64" s="157"/>
      <c r="AJ64" s="158"/>
      <c r="AK64" s="158"/>
      <c r="AL64" s="158"/>
      <c r="AM64" s="158"/>
      <c r="AN64" s="158"/>
      <c r="AO64" s="158"/>
      <c r="AP64" s="158"/>
      <c r="AQ64" s="158"/>
      <c r="AR64" s="158"/>
      <c r="AS64" s="159"/>
      <c r="AT64" s="159"/>
      <c r="AU64" s="159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54"/>
      <c r="BG64" s="67"/>
      <c r="BH64" s="67"/>
      <c r="BI64" s="156"/>
      <c r="BJ64" s="156"/>
      <c r="BK64" s="156"/>
      <c r="BL64" s="67"/>
      <c r="BM64" s="67"/>
      <c r="BN64" s="67"/>
      <c r="BO64" s="46"/>
      <c r="BP64" s="46"/>
      <c r="BQ64" s="46"/>
      <c r="BR64" s="46"/>
      <c r="BS64" s="46"/>
      <c r="BT64" s="46"/>
      <c r="BU64" s="46"/>
      <c r="BV64" s="44"/>
      <c r="BW64" s="44"/>
      <c r="BX64" s="44"/>
      <c r="BY64" s="44"/>
      <c r="BZ64" s="47"/>
      <c r="CA64" s="47"/>
      <c r="CB64" s="47"/>
      <c r="CC64" s="47"/>
      <c r="CD64" s="47"/>
      <c r="CE64" s="47"/>
      <c r="CF64" s="47"/>
      <c r="CG64" s="43"/>
      <c r="CH64" s="43"/>
      <c r="CI64" s="43"/>
      <c r="CJ64" s="43"/>
      <c r="CK64" s="43"/>
      <c r="CL64" s="43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</row>
    <row r="65" spans="10:119" s="40" customFormat="1" ht="18" customHeight="1">
      <c r="J65" s="154"/>
      <c r="K65" s="154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7"/>
      <c r="AH65" s="157"/>
      <c r="AI65" s="157"/>
      <c r="AJ65" s="158"/>
      <c r="AK65" s="158"/>
      <c r="AL65" s="158"/>
      <c r="AM65" s="158"/>
      <c r="AN65" s="158"/>
      <c r="AO65" s="158"/>
      <c r="AP65" s="158"/>
      <c r="AQ65" s="158"/>
      <c r="AR65" s="158"/>
      <c r="AS65" s="159"/>
      <c r="AT65" s="159"/>
      <c r="AU65" s="159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54"/>
      <c r="BG65" s="67"/>
      <c r="BH65" s="67"/>
      <c r="BI65" s="156"/>
      <c r="BJ65" s="156"/>
      <c r="BK65" s="156"/>
      <c r="BL65" s="67"/>
      <c r="BM65" s="67"/>
      <c r="BN65" s="67"/>
      <c r="BO65" s="46"/>
      <c r="BP65" s="46"/>
      <c r="BQ65" s="46"/>
      <c r="BR65" s="46"/>
      <c r="BS65" s="46"/>
      <c r="BT65" s="46"/>
      <c r="BU65" s="46"/>
      <c r="BV65" s="44"/>
      <c r="BW65" s="44"/>
      <c r="BX65" s="44"/>
      <c r="BY65" s="44"/>
      <c r="BZ65" s="47"/>
      <c r="CA65" s="47"/>
      <c r="CB65" s="47"/>
      <c r="CC65" s="47"/>
      <c r="CD65" s="47"/>
      <c r="CE65" s="47"/>
      <c r="CF65" s="47"/>
      <c r="CG65" s="43"/>
      <c r="CH65" s="43"/>
      <c r="CI65" s="43"/>
      <c r="CJ65" s="43"/>
      <c r="CK65" s="43"/>
      <c r="CL65" s="43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</row>
    <row r="66" spans="10:119" s="40" customFormat="1" ht="18" customHeight="1">
      <c r="J66" s="154"/>
      <c r="K66" s="154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7"/>
      <c r="AH66" s="157"/>
      <c r="AI66" s="157"/>
      <c r="AJ66" s="158"/>
      <c r="AK66" s="158"/>
      <c r="AL66" s="158"/>
      <c r="AM66" s="158"/>
      <c r="AN66" s="158"/>
      <c r="AO66" s="158"/>
      <c r="AP66" s="158"/>
      <c r="AQ66" s="158"/>
      <c r="AR66" s="158"/>
      <c r="AS66" s="159"/>
      <c r="AT66" s="159"/>
      <c r="AU66" s="159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54"/>
      <c r="BG66" s="67"/>
      <c r="BH66" s="67"/>
      <c r="BI66" s="156"/>
      <c r="BJ66" s="156"/>
      <c r="BK66" s="156"/>
      <c r="BL66" s="67"/>
      <c r="BM66" s="67"/>
      <c r="BN66" s="67"/>
      <c r="BO66" s="46"/>
      <c r="BP66" s="46"/>
      <c r="BQ66" s="46"/>
      <c r="BR66" s="46"/>
      <c r="BS66" s="46"/>
      <c r="BT66" s="46"/>
      <c r="BU66" s="46"/>
      <c r="BV66" s="44"/>
      <c r="BW66" s="44"/>
      <c r="BX66" s="44"/>
      <c r="BY66" s="44"/>
      <c r="BZ66" s="47"/>
      <c r="CA66" s="47"/>
      <c r="CB66" s="47"/>
      <c r="CC66" s="47"/>
      <c r="CD66" s="47"/>
      <c r="CE66" s="47"/>
      <c r="CF66" s="47"/>
      <c r="CG66" s="43"/>
      <c r="CH66" s="43"/>
      <c r="CI66" s="43"/>
      <c r="CJ66" s="43"/>
      <c r="CK66" s="43"/>
      <c r="CL66" s="43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</row>
    <row r="67" spans="10:119" s="40" customFormat="1" ht="18" customHeight="1">
      <c r="J67" s="154"/>
      <c r="K67" s="154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7"/>
      <c r="AH67" s="157"/>
      <c r="AI67" s="157"/>
      <c r="AJ67" s="158"/>
      <c r="AK67" s="158"/>
      <c r="AL67" s="158"/>
      <c r="AM67" s="158"/>
      <c r="AN67" s="158"/>
      <c r="AO67" s="158"/>
      <c r="AP67" s="158"/>
      <c r="AQ67" s="158"/>
      <c r="AR67" s="158"/>
      <c r="AS67" s="159"/>
      <c r="AT67" s="159"/>
      <c r="AU67" s="159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54"/>
      <c r="BG67" s="67"/>
      <c r="BH67" s="67"/>
      <c r="BI67" s="156"/>
      <c r="BJ67" s="156"/>
      <c r="BK67" s="156"/>
      <c r="BL67" s="67"/>
      <c r="BM67" s="67"/>
      <c r="BN67" s="67"/>
      <c r="BO67" s="46"/>
      <c r="BP67" s="46"/>
      <c r="BQ67" s="46"/>
      <c r="BR67" s="46"/>
      <c r="BS67" s="46"/>
      <c r="BT67" s="46"/>
      <c r="BU67" s="46"/>
      <c r="BV67" s="44"/>
      <c r="BW67" s="44"/>
      <c r="BX67" s="44"/>
      <c r="BY67" s="44"/>
      <c r="BZ67" s="47"/>
      <c r="CA67" s="47"/>
      <c r="CB67" s="47"/>
      <c r="CC67" s="47"/>
      <c r="CD67" s="47"/>
      <c r="CE67" s="47"/>
      <c r="CF67" s="47"/>
      <c r="CG67" s="43"/>
      <c r="CH67" s="43"/>
      <c r="CI67" s="43"/>
      <c r="CJ67" s="43"/>
      <c r="CK67" s="43"/>
      <c r="CL67" s="43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</row>
    <row r="68" spans="10:119" s="40" customFormat="1" ht="18" customHeight="1">
      <c r="J68" s="154"/>
      <c r="K68" s="154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7"/>
      <c r="AH68" s="157"/>
      <c r="AI68" s="157"/>
      <c r="AJ68" s="158"/>
      <c r="AK68" s="158"/>
      <c r="AL68" s="158"/>
      <c r="AM68" s="158"/>
      <c r="AN68" s="158"/>
      <c r="AO68" s="158"/>
      <c r="AP68" s="158"/>
      <c r="AQ68" s="158"/>
      <c r="AR68" s="158"/>
      <c r="AS68" s="159"/>
      <c r="AT68" s="159"/>
      <c r="AU68" s="159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54"/>
      <c r="BG68" s="67"/>
      <c r="BH68" s="67"/>
      <c r="BI68" s="156"/>
      <c r="BJ68" s="156"/>
      <c r="BK68" s="156"/>
      <c r="BL68" s="67"/>
      <c r="BM68" s="67"/>
      <c r="BN68" s="67"/>
      <c r="BO68" s="46"/>
      <c r="BP68" s="46"/>
      <c r="BQ68" s="46"/>
      <c r="BR68" s="46"/>
      <c r="BS68" s="46"/>
      <c r="BT68" s="46"/>
      <c r="BU68" s="46"/>
      <c r="BV68" s="44"/>
      <c r="BW68" s="44"/>
      <c r="BX68" s="44"/>
      <c r="BY68" s="44"/>
      <c r="BZ68" s="47"/>
      <c r="CA68" s="47"/>
      <c r="CB68" s="47"/>
      <c r="CC68" s="47"/>
      <c r="CD68" s="47"/>
      <c r="CE68" s="47"/>
      <c r="CF68" s="47"/>
      <c r="CG68" s="43"/>
      <c r="CH68" s="43"/>
      <c r="CI68" s="43"/>
      <c r="CJ68" s="43"/>
      <c r="CK68" s="43"/>
      <c r="CL68" s="43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</row>
    <row r="69" spans="2:119" s="40" customFormat="1" ht="18" customHeight="1">
      <c r="B69" s="111" t="s">
        <v>38</v>
      </c>
      <c r="C69" s="111"/>
      <c r="D69" s="111"/>
      <c r="E69" s="111"/>
      <c r="F69" s="111"/>
      <c r="G69" s="111"/>
      <c r="H69" s="111"/>
      <c r="AG69" s="157"/>
      <c r="AH69" s="157"/>
      <c r="AI69" s="157"/>
      <c r="AJ69" s="158"/>
      <c r="AK69" s="158"/>
      <c r="AL69" s="158"/>
      <c r="AM69" s="158"/>
      <c r="AN69" s="158"/>
      <c r="AO69" s="158"/>
      <c r="AP69" s="158"/>
      <c r="AQ69" s="158"/>
      <c r="AR69" s="158"/>
      <c r="AS69" s="159"/>
      <c r="AT69" s="159"/>
      <c r="AU69" s="159"/>
      <c r="BO69" s="46"/>
      <c r="BP69" s="46"/>
      <c r="BQ69" s="46"/>
      <c r="BR69" s="46"/>
      <c r="BS69" s="46"/>
      <c r="BT69" s="46"/>
      <c r="BU69" s="46"/>
      <c r="BV69" s="44"/>
      <c r="BW69" s="44"/>
      <c r="BX69" s="44"/>
      <c r="BY69" s="44"/>
      <c r="BZ69" s="47"/>
      <c r="CA69" s="47"/>
      <c r="CB69" s="47"/>
      <c r="CC69" s="47"/>
      <c r="CD69" s="47"/>
      <c r="CE69" s="47"/>
      <c r="CF69" s="47"/>
      <c r="CG69" s="43"/>
      <c r="CH69" s="43"/>
      <c r="CI69" s="43"/>
      <c r="CJ69" s="43"/>
      <c r="CK69" s="43"/>
      <c r="CL69" s="43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</row>
    <row r="70" spans="2:119" s="40" customFormat="1" ht="18" customHeight="1">
      <c r="B70" s="112" t="s">
        <v>39</v>
      </c>
      <c r="C70" s="112"/>
      <c r="D70" s="112"/>
      <c r="E70" s="112"/>
      <c r="F70" s="112" t="s">
        <v>40</v>
      </c>
      <c r="G70" s="112"/>
      <c r="H70" s="112"/>
      <c r="J70" s="160" t="str">
        <f>IF(' '!K18=0,"Gruppe B",IF(' '!A18&lt;&gt;' '!K18,"es liegen nicht alle Ergebnisse vor","Gruppe B"))</f>
        <v>Gruppe B</v>
      </c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57"/>
      <c r="AH70" s="157"/>
      <c r="AI70" s="157"/>
      <c r="AJ70" s="158"/>
      <c r="AK70" s="158"/>
      <c r="AL70" s="158"/>
      <c r="AM70" s="158"/>
      <c r="AN70" s="158"/>
      <c r="AO70" s="158"/>
      <c r="AP70" s="158"/>
      <c r="AQ70" s="158"/>
      <c r="AR70" s="158"/>
      <c r="AS70" s="159"/>
      <c r="AT70" s="159"/>
      <c r="AU70" s="159"/>
      <c r="AV70" s="161" t="s">
        <v>41</v>
      </c>
      <c r="AW70" s="161"/>
      <c r="AX70" s="162" t="s">
        <v>42</v>
      </c>
      <c r="AY70" s="162"/>
      <c r="AZ70" s="162" t="s">
        <v>43</v>
      </c>
      <c r="BA70" s="162"/>
      <c r="BB70" s="162" t="s">
        <v>44</v>
      </c>
      <c r="BC70" s="162"/>
      <c r="BD70" s="162" t="s">
        <v>45</v>
      </c>
      <c r="BE70" s="162"/>
      <c r="BF70" s="162"/>
      <c r="BG70" s="162"/>
      <c r="BH70" s="162"/>
      <c r="BI70" s="163" t="s">
        <v>46</v>
      </c>
      <c r="BJ70" s="163"/>
      <c r="BK70" s="163"/>
      <c r="BL70" s="164" t="s">
        <v>47</v>
      </c>
      <c r="BM70" s="164"/>
      <c r="BN70" s="164"/>
      <c r="BO70" s="46"/>
      <c r="BP70" s="46"/>
      <c r="BQ70" s="46"/>
      <c r="BR70" s="46"/>
      <c r="BS70" s="46"/>
      <c r="BT70" s="46"/>
      <c r="BU70" s="46"/>
      <c r="BV70" s="44"/>
      <c r="BW70" s="44"/>
      <c r="BX70" s="44"/>
      <c r="BY70" s="44"/>
      <c r="BZ70" s="47"/>
      <c r="CA70" s="47"/>
      <c r="CB70" s="47"/>
      <c r="CC70" s="47"/>
      <c r="CD70" s="47"/>
      <c r="CE70" s="47"/>
      <c r="CF70" s="47"/>
      <c r="CG70" s="43"/>
      <c r="CH70" s="43"/>
      <c r="CI70" s="43"/>
      <c r="CJ70" s="43"/>
      <c r="CK70" s="43"/>
      <c r="CL70" s="43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</row>
    <row r="71" spans="2:119" s="40" customFormat="1" ht="18" customHeight="1">
      <c r="B71" s="118"/>
      <c r="C71" s="118"/>
      <c r="D71" s="118"/>
      <c r="E71" s="118"/>
      <c r="F71" s="118"/>
      <c r="G71" s="118"/>
      <c r="H71" s="118"/>
      <c r="J71" s="119">
        <f>IF(' '!$K$18=0,"",1)</f>
        <v>1</v>
      </c>
      <c r="K71" s="119"/>
      <c r="L71" s="120" t="str">
        <f>IF(' '!K$18=0,AA19,VLOOKUP(' '!A13,' '!$B$13:$N$17,4,0))</f>
        <v>FC Kray</v>
      </c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1"/>
      <c r="AH71" s="121"/>
      <c r="AI71" s="121"/>
      <c r="AJ71" s="122" t="str">
        <f>IF(AND(L71&amp;$AJ$63=VLOOKUP(L71&amp;$AJ$63,' '!$C$21:$G$60,1,0),VLOOKUP(L71&amp;$AJ$63,' '!$C$21:$G$60,4,0)&lt;&gt;""),VLOOKUP(L71&amp;$AJ$63,' '!$C$21:$G$60,4,0),VLOOKUP(L71&amp;$AJ$63,' '!$C$21:$G$60,5,0))</f>
        <v>1:1</v>
      </c>
      <c r="AK71" s="122"/>
      <c r="AL71" s="122"/>
      <c r="AM71" s="122" t="str">
        <f>IF(AND(L71&amp;$AM$63=VLOOKUP(L71&amp;$AM$63,' '!$C$21:$G$60,1,0),VLOOKUP(L71&amp;$AM$63,' '!$C$21:$G$60,4,0)&lt;&gt;""),VLOOKUP(L71&amp;$AM$63,' '!$C$21:$G$60,4,0),VLOOKUP(L71&amp;$AM$63,' '!$C$21:$G$60,5,0))</f>
        <v>2:0</v>
      </c>
      <c r="AN71" s="122"/>
      <c r="AO71" s="122"/>
      <c r="AP71" s="122" t="str">
        <f>IF(AND(L71&amp;$AP$63=VLOOKUP(L71&amp;$AP$63,' '!$C$21:$G$60,1,0),VLOOKUP(L71&amp;$AP$63,' '!$C$21:$G$60,4,0)&lt;&gt;""),VLOOKUP(L71&amp;$AP$63,' '!$C$21:$G$60,4,0),VLOOKUP(L71&amp;$AP$63,' '!$C$21:$G$60,5,0))</f>
        <v>3:1</v>
      </c>
      <c r="AQ71" s="122"/>
      <c r="AR71" s="122"/>
      <c r="AS71" s="123" t="str">
        <f>IF(AND(L71&amp;$AS$63=VLOOKUP(L71&amp;$AS$63,' '!$C$21:$G$60,1,0),VLOOKUP(L71&amp;$AS$63,' '!$C$21:$G$60,4,0)&lt;&gt;""),VLOOKUP(L71&amp;$AS$63,' '!$C$21:$G$60,4,0),VLOOKUP(L71&amp;$AS$63,' '!$C$21:$G$60,5,0))</f>
        <v>4:1</v>
      </c>
      <c r="AT71" s="123"/>
      <c r="AU71" s="123"/>
      <c r="AV71" s="124">
        <f>IF(' '!K$18=0,"",VLOOKUP(' '!A13,' '!$B$13:$N$17,10,0))</f>
        <v>4</v>
      </c>
      <c r="AW71" s="124"/>
      <c r="AX71" s="125">
        <f>IF(' '!K$18=0,"",VLOOKUP(' '!A13,' '!$B$13:$N$17,11,0))</f>
        <v>3</v>
      </c>
      <c r="AY71" s="125"/>
      <c r="AZ71" s="125">
        <f>IF(' '!K$18=0,"",VLOOKUP(' '!A13,' '!$B$13:$N$17,12,0))</f>
        <v>1</v>
      </c>
      <c r="BA71" s="125"/>
      <c r="BB71" s="125">
        <f>IF(' '!K$18=0,"",VLOOKUP(' '!A13,' '!$B$13:$N$17,13,0))</f>
        <v>0</v>
      </c>
      <c r="BC71" s="125"/>
      <c r="BD71" s="126">
        <f>IF(' '!K$18=0,"",VLOOKUP(' '!A13,' '!$B$13:$N$17,5,0))</f>
        <v>10</v>
      </c>
      <c r="BE71" s="126"/>
      <c r="BF71" s="127" t="str">
        <f>IF(' '!K$18=0,"",":")</f>
        <v>:</v>
      </c>
      <c r="BG71" s="128">
        <f>IF(' '!K$18=0,"",VLOOKUP(' '!A13,' '!$B$13:$N$17,6,0))</f>
        <v>3</v>
      </c>
      <c r="BH71" s="128"/>
      <c r="BI71" s="129">
        <f>IF(' '!K$18=0,"",BD71-BG71)</f>
        <v>7</v>
      </c>
      <c r="BJ71" s="129"/>
      <c r="BK71" s="129"/>
      <c r="BL71" s="130">
        <f>IF(' '!K$18=0,"",VLOOKUP(' '!A13,' '!$B$13:$N$17,7,0))</f>
        <v>10</v>
      </c>
      <c r="BM71" s="130"/>
      <c r="BN71" s="130"/>
      <c r="BO71" s="46"/>
      <c r="BP71" s="46"/>
      <c r="BQ71" s="46"/>
      <c r="BR71" s="46"/>
      <c r="BS71" s="46"/>
      <c r="BT71" s="46"/>
      <c r="BU71" s="46"/>
      <c r="BV71" s="44"/>
      <c r="BW71" s="44"/>
      <c r="BX71" s="44"/>
      <c r="BY71" s="44"/>
      <c r="BZ71" s="47"/>
      <c r="CA71" s="47"/>
      <c r="CB71" s="47"/>
      <c r="CC71" s="47"/>
      <c r="CD71" s="47"/>
      <c r="CE71" s="47"/>
      <c r="CF71" s="47"/>
      <c r="CG71" s="43"/>
      <c r="CH71" s="43"/>
      <c r="CI71" s="43"/>
      <c r="CJ71" s="43"/>
      <c r="CK71" s="43"/>
      <c r="CL71" s="43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</row>
    <row r="72" spans="2:119" s="40" customFormat="1" ht="18" customHeight="1">
      <c r="B72" s="118"/>
      <c r="C72" s="118"/>
      <c r="D72" s="118"/>
      <c r="E72" s="118"/>
      <c r="F72" s="118"/>
      <c r="G72" s="118"/>
      <c r="H72" s="118"/>
      <c r="J72" s="131">
        <f>IF(' '!K$18=0,"",IF(VLOOKUP(' '!A14,' '!$B$13:$D$17,3,0)=MAX(J$71:J71),"",' '!A14))</f>
        <v>2</v>
      </c>
      <c r="K72" s="131"/>
      <c r="L72" s="132" t="str">
        <f>IF(' '!K$18=0,AA20,VLOOKUP(' '!A14,' '!$B$13:$N$17,4,0))</f>
        <v>Spvg BG Schwerin</v>
      </c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3" t="str">
        <f>IF(AND(L72&amp;$AG$63=VLOOKUP(L72&amp;$AG$63,' '!$C$21:$G$60,1,0),VLOOKUP(L72&amp;$AG$63,' '!$C$21:$G$60,4,0)&lt;&gt;""),VLOOKUP(L72&amp;$AG$63,' '!$C$21:$G$60,4,0),VLOOKUP(L72&amp;$AG$63,' '!$C$21:$G$60,5,0))</f>
        <v>1:1</v>
      </c>
      <c r="AH72" s="133"/>
      <c r="AI72" s="133"/>
      <c r="AJ72" s="134"/>
      <c r="AK72" s="134"/>
      <c r="AL72" s="134"/>
      <c r="AM72" s="135" t="str">
        <f>IF(AND(L72&amp;$AM$63=VLOOKUP(L72&amp;$AM$63,' '!$C$21:$G$60,1,0),VLOOKUP(L72&amp;$AM$63,' '!$C$21:$G$60,4,0)&lt;&gt;""),VLOOKUP(L72&amp;$AM$63,' '!$C$21:$G$60,4,0),VLOOKUP(L72&amp;$AM$63,' '!$C$21:$G$60,5,0))</f>
        <v>1:1</v>
      </c>
      <c r="AN72" s="135"/>
      <c r="AO72" s="135"/>
      <c r="AP72" s="135" t="str">
        <f>IF(AND(L72&amp;$AP$63=VLOOKUP(L72&amp;$AP$63,' '!$C$21:$G$60,1,0),VLOOKUP(L72&amp;$AP$63,' '!$C$21:$G$60,4,0)&lt;&gt;""),VLOOKUP(L72&amp;$AP$63,' '!$C$21:$G$60,4,0),VLOOKUP(L72&amp;$AP$63,' '!$C$21:$G$60,5,0))</f>
        <v>4:0</v>
      </c>
      <c r="AQ72" s="135"/>
      <c r="AR72" s="135"/>
      <c r="AS72" s="136" t="str">
        <f>IF(AND(L72&amp;$AS$63=VLOOKUP(L72&amp;$AS$63,' '!$C$21:$G$60,1,0),VLOOKUP(L72&amp;$AS$63,' '!$C$21:$G$60,4,0)&lt;&gt;""),VLOOKUP(L72&amp;$AS$63,' '!$C$21:$G$60,4,0),VLOOKUP(L72&amp;$AS$63,' '!$C$21:$G$60,5,0))</f>
        <v>4:0</v>
      </c>
      <c r="AT72" s="136"/>
      <c r="AU72" s="136"/>
      <c r="AV72" s="137">
        <f>IF(' '!K$18=0,"",VLOOKUP(' '!A14,' '!$B$13:$N$17,10,0))</f>
        <v>4</v>
      </c>
      <c r="AW72" s="137"/>
      <c r="AX72" s="125">
        <f>IF(' '!K$18=0,"",VLOOKUP(' '!A14,' '!$B$13:$N$17,11,0))</f>
        <v>2</v>
      </c>
      <c r="AY72" s="125"/>
      <c r="AZ72" s="125">
        <f>IF(' '!K$18=0,"",VLOOKUP(' '!A14,' '!$B$13:$N$17,12,0))</f>
        <v>2</v>
      </c>
      <c r="BA72" s="125"/>
      <c r="BB72" s="125">
        <f>IF(' '!K$18=0,"",VLOOKUP(' '!A14,' '!$B$13:$N$17,13,0))</f>
        <v>0</v>
      </c>
      <c r="BC72" s="125"/>
      <c r="BD72" s="138">
        <f>IF(' '!K$18=0,"",VLOOKUP(' '!A14,' '!$B$13:$N$17,5,0))</f>
        <v>10</v>
      </c>
      <c r="BE72" s="138"/>
      <c r="BF72" s="139" t="str">
        <f>IF(' '!K$18=0,"",":")</f>
        <v>:</v>
      </c>
      <c r="BG72" s="140">
        <f>IF(' '!K$18=0,"",VLOOKUP(' '!A14,' '!$B$13:$N$17,6,0))</f>
        <v>2</v>
      </c>
      <c r="BH72" s="140"/>
      <c r="BI72" s="129">
        <f>IF(' '!K$18=0,"",BD72-BG72)</f>
        <v>8</v>
      </c>
      <c r="BJ72" s="129"/>
      <c r="BK72" s="129"/>
      <c r="BL72" s="141">
        <f>IF(' '!K$18=0,"",VLOOKUP(' '!A14,' '!$B$13:$N$17,7,0))</f>
        <v>8</v>
      </c>
      <c r="BM72" s="141"/>
      <c r="BN72" s="141"/>
      <c r="BO72" s="46"/>
      <c r="BP72" s="46"/>
      <c r="BQ72" s="46"/>
      <c r="BR72" s="46"/>
      <c r="BS72" s="46"/>
      <c r="BT72" s="46"/>
      <c r="BU72" s="46"/>
      <c r="BV72" s="44"/>
      <c r="BW72" s="44"/>
      <c r="BX72" s="44"/>
      <c r="BY72" s="44"/>
      <c r="BZ72" s="47"/>
      <c r="CA72" s="47"/>
      <c r="CB72" s="47"/>
      <c r="CC72" s="47"/>
      <c r="CD72" s="47"/>
      <c r="CE72" s="47"/>
      <c r="CF72" s="47"/>
      <c r="CG72" s="43"/>
      <c r="CH72" s="43"/>
      <c r="CI72" s="43"/>
      <c r="CJ72" s="43"/>
      <c r="CK72" s="43"/>
      <c r="CL72" s="43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</row>
    <row r="73" spans="1:119" s="40" customFormat="1" ht="18" customHeight="1">
      <c r="A73" s="45"/>
      <c r="B73" s="118"/>
      <c r="C73" s="118"/>
      <c r="D73" s="118"/>
      <c r="E73" s="118"/>
      <c r="F73" s="118"/>
      <c r="G73" s="118"/>
      <c r="H73" s="118"/>
      <c r="J73" s="131">
        <f>IF(' '!K$18=0,"",IF(VLOOKUP(' '!A15,' '!$B$13:$D$17,3,0)=MAX(J$71:K72),"",' '!A15))</f>
        <v>3</v>
      </c>
      <c r="K73" s="131"/>
      <c r="L73" s="132" t="str">
        <f>IF(' '!K$18=0,AA21,VLOOKUP(' '!A15,' '!$B$13:$N$17,4,0))</f>
        <v>TuS Haltern</v>
      </c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3" t="str">
        <f>IF(AND(L73&amp;$AG$63=VLOOKUP(L73&amp;$AG$63,' '!$C$21:$G$60,1,0),VLOOKUP(L73&amp;$AG$63,' '!$C$21:$G$60,4,0)&lt;&gt;""),VLOOKUP(L73&amp;$AG$63,' '!$C$21:$G$60,4,0),VLOOKUP(L73&amp;$AG$63,' '!$C$21:$G$60,5,0))</f>
        <v>0:2</v>
      </c>
      <c r="AH73" s="133"/>
      <c r="AI73" s="133"/>
      <c r="AJ73" s="135" t="str">
        <f>IF(AND(L73&amp;$AJ$63=VLOOKUP(L73&amp;$AJ$63,' '!$C$21:$G$60,1,0),VLOOKUP(L73&amp;$AJ$63,' '!$C$21:$G$60,4,0)&lt;&gt;""),VLOOKUP(L73&amp;$AJ$63,' '!$C$21:$G$60,4,0),VLOOKUP(L73&amp;$AJ$63,' '!$C$21:$G$60,5,0))</f>
        <v>1:1</v>
      </c>
      <c r="AK73" s="135"/>
      <c r="AL73" s="135"/>
      <c r="AM73" s="134"/>
      <c r="AN73" s="134"/>
      <c r="AO73" s="134"/>
      <c r="AP73" s="135" t="str">
        <f>IF(AND(L73&amp;$AP$63=VLOOKUP(L73&amp;$AP$63,' '!$C$21:$G$60,1,0),VLOOKUP(L73&amp;$AP$63,' '!$C$21:$G$60,4,0)&lt;&gt;""),VLOOKUP(L73&amp;$AP$63,' '!$C$21:$G$60,4,0),VLOOKUP(L73&amp;$AP$63,' '!$C$21:$G$60,5,0))</f>
        <v>1:0</v>
      </c>
      <c r="AQ73" s="135"/>
      <c r="AR73" s="135"/>
      <c r="AS73" s="136" t="str">
        <f>IF(AND(L73&amp;$AS$63=VLOOKUP(L73&amp;$AS$63,' '!$C$21:$G$60,1,0),VLOOKUP(L73&amp;$AS$63,' '!$C$21:$G$60,4,0)&lt;&gt;""),VLOOKUP(L73&amp;$AS$63,' '!$C$21:$G$60,4,0),VLOOKUP(L73&amp;$AS$63,' '!$C$21:$G$60,5,0))</f>
        <v>1:1</v>
      </c>
      <c r="AT73" s="136"/>
      <c r="AU73" s="136"/>
      <c r="AV73" s="137">
        <f>IF(' '!K$18=0,"",VLOOKUP(' '!A15,' '!$B$13:$N$17,10,0))</f>
        <v>4</v>
      </c>
      <c r="AW73" s="137"/>
      <c r="AX73" s="125">
        <f>IF(' '!K$18=0,"",VLOOKUP(' '!A15,' '!$B$13:$N$17,11,0))</f>
        <v>1</v>
      </c>
      <c r="AY73" s="125"/>
      <c r="AZ73" s="125">
        <f>IF(' '!K$18=0,"",VLOOKUP(' '!A15,' '!$B$13:$N$17,12,0))</f>
        <v>2</v>
      </c>
      <c r="BA73" s="125"/>
      <c r="BB73" s="125">
        <f>IF(' '!K$18=0,"",VLOOKUP(' '!A15,' '!$B$13:$N$17,13,0))</f>
        <v>1</v>
      </c>
      <c r="BC73" s="125"/>
      <c r="BD73" s="138">
        <f>IF(' '!K$18=0,"",VLOOKUP(' '!A15,' '!$B$13:$N$17,5,0))</f>
        <v>3</v>
      </c>
      <c r="BE73" s="138"/>
      <c r="BF73" s="139" t="str">
        <f>IF(' '!K$18=0,"",":")</f>
        <v>:</v>
      </c>
      <c r="BG73" s="140">
        <f>IF(' '!K$18=0,"",VLOOKUP(' '!A15,' '!$B$13:$N$17,6,0))</f>
        <v>4</v>
      </c>
      <c r="BH73" s="140"/>
      <c r="BI73" s="129">
        <f>IF(' '!K$18=0,"",BD73-BG73)</f>
        <v>-1</v>
      </c>
      <c r="BJ73" s="129"/>
      <c r="BK73" s="129"/>
      <c r="BL73" s="141">
        <f>IF(' '!K$18=0,"",VLOOKUP(' '!A15,' '!$B$13:$N$17,7,0))</f>
        <v>5</v>
      </c>
      <c r="BM73" s="141"/>
      <c r="BN73" s="141"/>
      <c r="BO73" s="46"/>
      <c r="BP73" s="46"/>
      <c r="BQ73" s="46"/>
      <c r="BR73" s="46"/>
      <c r="BS73" s="46"/>
      <c r="BT73" s="46"/>
      <c r="BU73" s="46"/>
      <c r="BV73" s="44"/>
      <c r="BW73" s="44"/>
      <c r="BX73" s="44"/>
      <c r="BY73" s="44"/>
      <c r="BZ73" s="47"/>
      <c r="CA73" s="47"/>
      <c r="CB73" s="47"/>
      <c r="CC73" s="47"/>
      <c r="CD73" s="47"/>
      <c r="CE73" s="47"/>
      <c r="CF73" s="47"/>
      <c r="CG73" s="43"/>
      <c r="CH73" s="43"/>
      <c r="CI73" s="43"/>
      <c r="CJ73" s="43"/>
      <c r="CK73" s="43"/>
      <c r="CL73" s="43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</row>
    <row r="74" spans="1:119" s="40" customFormat="1" ht="18" customHeight="1">
      <c r="A74" s="45"/>
      <c r="B74" s="118"/>
      <c r="C74" s="118"/>
      <c r="D74" s="118"/>
      <c r="E74" s="118"/>
      <c r="F74" s="118"/>
      <c r="G74" s="118"/>
      <c r="H74" s="118"/>
      <c r="J74" s="131">
        <f>IF(' '!K$18=0,"",IF(VLOOKUP(' '!A16,' '!$B$13:$D$17,3,0)=MAX(J$71:K73),"",' '!A16))</f>
        <v>4</v>
      </c>
      <c r="K74" s="131"/>
      <c r="L74" s="132" t="str">
        <f>IF(' '!K$18=0,AA22,VLOOKUP(' '!A16,' '!$B$13:$N$17,4,0))</f>
        <v>SC Herten</v>
      </c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3" t="str">
        <f>IF(AND(L74&amp;$AG$63=VLOOKUP(L74&amp;$AG$63,' '!$C$21:$G$60,1,0),VLOOKUP(L74&amp;$AG$63,' '!$C$21:$G$60,4,0)&lt;&gt;""),VLOOKUP(L74&amp;$AG$63,' '!$C$21:$G$60,4,0),VLOOKUP(L74&amp;$AG$63,' '!$C$21:$G$60,5,0))</f>
        <v>1:3</v>
      </c>
      <c r="AH74" s="133"/>
      <c r="AI74" s="133"/>
      <c r="AJ74" s="135" t="str">
        <f>IF(AND(L74&amp;$AJ$63=VLOOKUP(L74&amp;$AJ$63,' '!$C$21:$G$60,1,0),VLOOKUP(L74&amp;$AJ$63,' '!$C$21:$G$60,4,0)&lt;&gt;""),VLOOKUP(L74&amp;$AJ$63,' '!$C$21:$G$60,4,0),VLOOKUP(L74&amp;$AJ$63,' '!$C$21:$G$60,5,0))</f>
        <v>0:4</v>
      </c>
      <c r="AK74" s="135"/>
      <c r="AL74" s="135"/>
      <c r="AM74" s="135" t="str">
        <f>IF(AND(L74&amp;$AM$63=VLOOKUP(L74&amp;$AM$63,' '!$C$21:$G$60,1,0),VLOOKUP(L74&amp;$AM$63,' '!$C$21:$G$60,4,0)&lt;&gt;""),VLOOKUP(L74&amp;$AM$63,' '!$C$21:$G$60,4,0),VLOOKUP(L74&amp;$AM$63,' '!$C$21:$G$60,5,0))</f>
        <v>0:1</v>
      </c>
      <c r="AN74" s="135"/>
      <c r="AO74" s="135"/>
      <c r="AP74" s="134"/>
      <c r="AQ74" s="134"/>
      <c r="AR74" s="134"/>
      <c r="AS74" s="136" t="str">
        <f>IF(AND(L74&amp;$AS$63=VLOOKUP(L74&amp;$AS$63,' '!$C$21:$G$60,1,0),VLOOKUP(L74&amp;$AS$63,' '!$C$21:$G$60,4,0)&lt;&gt;""),VLOOKUP(L74&amp;$AS$63,' '!$C$21:$G$60,4,0),VLOOKUP(L74&amp;$AS$63,' '!$C$21:$G$60,5,0))</f>
        <v>2:1</v>
      </c>
      <c r="AT74" s="136"/>
      <c r="AU74" s="136"/>
      <c r="AV74" s="137">
        <f>IF(' '!K$18=0,"",VLOOKUP(' '!A16,' '!$B$13:$N$17,10,0))</f>
        <v>4</v>
      </c>
      <c r="AW74" s="137"/>
      <c r="AX74" s="125">
        <f>IF(' '!K$18=0,"",VLOOKUP(' '!A16,' '!$B$13:$N$17,11,0))</f>
        <v>1</v>
      </c>
      <c r="AY74" s="125"/>
      <c r="AZ74" s="125">
        <f>IF(' '!K$18=0,"",VLOOKUP(' '!A16,' '!$B$13:$N$17,12,0))</f>
        <v>0</v>
      </c>
      <c r="BA74" s="125"/>
      <c r="BB74" s="125">
        <f>IF(' '!K$18=0,"",VLOOKUP(' '!A16,' '!$B$13:$N$17,13,0))</f>
        <v>3</v>
      </c>
      <c r="BC74" s="125"/>
      <c r="BD74" s="138">
        <f>IF(' '!K$18=0,"",VLOOKUP(' '!A16,' '!$B$13:$N$17,5,0))</f>
        <v>3</v>
      </c>
      <c r="BE74" s="138"/>
      <c r="BF74" s="139" t="str">
        <f>IF(' '!K$18=0,"",":")</f>
        <v>:</v>
      </c>
      <c r="BG74" s="140">
        <f>IF(' '!K$18=0,"",VLOOKUP(' '!A16,' '!$B$13:$N$17,6,0))</f>
        <v>9</v>
      </c>
      <c r="BH74" s="140"/>
      <c r="BI74" s="129">
        <f>IF(' '!K$18=0,"",BD74-BG74)</f>
        <v>-6</v>
      </c>
      <c r="BJ74" s="129"/>
      <c r="BK74" s="129"/>
      <c r="BL74" s="141">
        <f>IF(' '!K$18=0,"",VLOOKUP(' '!A16,' '!$B$13:$N$17,7,0))</f>
        <v>3</v>
      </c>
      <c r="BM74" s="141"/>
      <c r="BN74" s="141"/>
      <c r="BO74" s="46"/>
      <c r="BP74" s="46"/>
      <c r="BQ74" s="46"/>
      <c r="BR74" s="46"/>
      <c r="BS74" s="46"/>
      <c r="BT74" s="46"/>
      <c r="BU74" s="46"/>
      <c r="BV74" s="44"/>
      <c r="BW74" s="44"/>
      <c r="BX74" s="44"/>
      <c r="BY74" s="44"/>
      <c r="BZ74" s="47"/>
      <c r="CA74" s="47"/>
      <c r="CB74" s="47"/>
      <c r="CC74" s="47"/>
      <c r="CD74" s="47"/>
      <c r="CE74" s="47"/>
      <c r="CF74" s="47"/>
      <c r="CG74" s="43"/>
      <c r="CH74" s="43"/>
      <c r="CI74" s="43"/>
      <c r="CJ74" s="43"/>
      <c r="CK74" s="43"/>
      <c r="CL74" s="43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</row>
    <row r="75" spans="1:119" s="40" customFormat="1" ht="18" customHeight="1">
      <c r="A75" s="45"/>
      <c r="B75" s="118"/>
      <c r="C75" s="118"/>
      <c r="D75" s="118"/>
      <c r="E75" s="118"/>
      <c r="F75" s="118"/>
      <c r="G75" s="118"/>
      <c r="H75" s="118"/>
      <c r="J75" s="142">
        <f>IF(' '!K$18=0,"",IF(VLOOKUP(' '!A17,' '!$B$13:$D$17,3,0)=MAX(J$71:K74),"",' '!A17))</f>
        <v>5</v>
      </c>
      <c r="K75" s="142"/>
      <c r="L75" s="143" t="str">
        <f>IF(' '!K$18=0,AA23,VLOOKUP(' '!A17,' '!$B$13:$N$17,4,0))</f>
        <v>YEG Hassel</v>
      </c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4" t="str">
        <f>IF(AND(L75&amp;$AG$63=VLOOKUP(L75&amp;$AG$63,' '!$C$21:$G$60,1,0),VLOOKUP(L75&amp;$AG$63,' '!$C$21:$G$60,4,0)&lt;&gt;""),VLOOKUP(L75&amp;$AG$63,' '!$C$21:$G$60,4,0),VLOOKUP(L75&amp;$AG$63,' '!$C$21:$G$60,5,0))</f>
        <v>1:4</v>
      </c>
      <c r="AH75" s="144"/>
      <c r="AI75" s="144"/>
      <c r="AJ75" s="145" t="str">
        <f>IF(AND(L75&amp;$AJ$63=VLOOKUP(L75&amp;$AJ$63,' '!$C$21:$G$60,1,0),VLOOKUP(L75&amp;$AJ$63,' '!$C$21:$G$60,4,0)&lt;&gt;""),VLOOKUP(L75&amp;$AJ$63,' '!$C$21:$G$60,4,0),VLOOKUP(L75&amp;$AJ$63,' '!$C$21:$G$60,5,0))</f>
        <v>0:4</v>
      </c>
      <c r="AK75" s="145"/>
      <c r="AL75" s="145"/>
      <c r="AM75" s="145" t="str">
        <f>IF(AND(L75&amp;$AM$63=VLOOKUP(L75&amp;$AM$63,' '!$C$21:$G$60,1,0),VLOOKUP(L75&amp;$AM$63,' '!$C$21:$G$60,4,0)&lt;&gt;""),VLOOKUP(L75&amp;$AM$63,' '!$C$21:$G$60,4,0),VLOOKUP(L75&amp;$AM$63,' '!$C$21:$G$60,5,0))</f>
        <v>1:1</v>
      </c>
      <c r="AN75" s="145"/>
      <c r="AO75" s="145"/>
      <c r="AP75" s="145" t="str">
        <f>IF(AND(L75&amp;$AP$63=VLOOKUP(L75&amp;$AP$63,' '!$C$21:$G$60,1,0),VLOOKUP(L75&amp;$AP$63,' '!$C$21:$G$60,4,0)&lt;&gt;""),VLOOKUP(L75&amp;$AP$63,' '!$C$21:$G$60,4,0),VLOOKUP(L75&amp;$AP$63,' '!$C$21:$G$60,5,0))</f>
        <v>1:2</v>
      </c>
      <c r="AQ75" s="145"/>
      <c r="AR75" s="145"/>
      <c r="AS75" s="146"/>
      <c r="AT75" s="146"/>
      <c r="AU75" s="146"/>
      <c r="AV75" s="147">
        <f>IF(' '!K$18=0,"",VLOOKUP(' '!A17,' '!$B$13:$N$17,10,0))</f>
        <v>4</v>
      </c>
      <c r="AW75" s="147"/>
      <c r="AX75" s="148">
        <f>IF(' '!K$18=0,"",VLOOKUP(' '!A17,' '!$B$13:$N$17,11,0))</f>
        <v>0</v>
      </c>
      <c r="AY75" s="148"/>
      <c r="AZ75" s="148">
        <f>IF(' '!K$18=0,"",VLOOKUP(' '!A17,' '!$B$13:$N$17,12,0))</f>
        <v>1</v>
      </c>
      <c r="BA75" s="148"/>
      <c r="BB75" s="148">
        <f>IF(' '!K$18=0,"",VLOOKUP(' '!A17,' '!$B$13:$N$17,13,0))</f>
        <v>3</v>
      </c>
      <c r="BC75" s="148"/>
      <c r="BD75" s="149">
        <f>IF(' '!K$18=0,"",VLOOKUP(' '!A17,' '!$B$13:$N$17,5,0))</f>
        <v>3</v>
      </c>
      <c r="BE75" s="149"/>
      <c r="BF75" s="150" t="str">
        <f>IF(' '!K$18=0,"",":")</f>
        <v>:</v>
      </c>
      <c r="BG75" s="151">
        <f>IF(' '!K$18=0,"",VLOOKUP(' '!A17,' '!$B$13:$N$17,6,0))</f>
        <v>11</v>
      </c>
      <c r="BH75" s="151"/>
      <c r="BI75" s="152">
        <f>IF(' '!K$18=0,"",BD75-BG75)</f>
        <v>-8</v>
      </c>
      <c r="BJ75" s="152"/>
      <c r="BK75" s="152"/>
      <c r="BL75" s="153">
        <f>IF(' '!K$18=0,"",VLOOKUP(' '!A17,' '!$B$13:$N$17,7,0))</f>
        <v>1</v>
      </c>
      <c r="BM75" s="153"/>
      <c r="BN75" s="153"/>
      <c r="BO75" s="46"/>
      <c r="BP75" s="46"/>
      <c r="BQ75" s="46"/>
      <c r="BR75" s="46"/>
      <c r="BS75" s="46"/>
      <c r="BT75" s="46"/>
      <c r="BU75" s="46"/>
      <c r="BV75" s="44"/>
      <c r="BW75" s="44"/>
      <c r="BX75" s="44"/>
      <c r="BY75" s="44"/>
      <c r="BZ75" s="47"/>
      <c r="CA75" s="47"/>
      <c r="CB75" s="47"/>
      <c r="CC75" s="47"/>
      <c r="CD75" s="47"/>
      <c r="CE75" s="47"/>
      <c r="CF75" s="47"/>
      <c r="CG75" s="43"/>
      <c r="CH75" s="43"/>
      <c r="CI75" s="43"/>
      <c r="CJ75" s="43"/>
      <c r="CK75" s="43"/>
      <c r="CL75" s="43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</row>
    <row r="76" spans="60:119" s="40" customFormat="1" ht="18" customHeight="1">
      <c r="BH76" s="43"/>
      <c r="BO76" s="46"/>
      <c r="BP76" s="46"/>
      <c r="BQ76" s="46"/>
      <c r="BR76" s="46"/>
      <c r="BS76" s="46"/>
      <c r="BT76" s="46"/>
      <c r="BU76" s="46"/>
      <c r="BV76" s="44"/>
      <c r="BW76" s="44"/>
      <c r="BX76" s="44"/>
      <c r="BY76" s="44"/>
      <c r="BZ76" s="47"/>
      <c r="CA76" s="47"/>
      <c r="CB76" s="47"/>
      <c r="CC76" s="47"/>
      <c r="CD76" s="47"/>
      <c r="CE76" s="47"/>
      <c r="CF76" s="47"/>
      <c r="CG76" s="43"/>
      <c r="CH76" s="43"/>
      <c r="CI76" s="43"/>
      <c r="CJ76" s="43"/>
      <c r="CK76" s="43"/>
      <c r="CL76" s="43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</row>
    <row r="77" spans="2:119" s="40" customFormat="1" ht="18" customHeight="1">
      <c r="B77" s="64" t="s">
        <v>11</v>
      </c>
      <c r="BH77" s="43"/>
      <c r="BO77" s="46"/>
      <c r="BP77" s="46"/>
      <c r="BQ77" s="46"/>
      <c r="BR77" s="46"/>
      <c r="BS77" s="46"/>
      <c r="BT77" s="46"/>
      <c r="BU77" s="46"/>
      <c r="BV77" s="44"/>
      <c r="BW77" s="44"/>
      <c r="BX77" s="44"/>
      <c r="BY77" s="44"/>
      <c r="BZ77" s="47"/>
      <c r="CA77" s="47"/>
      <c r="CB77" s="47"/>
      <c r="CC77" s="47"/>
      <c r="CD77" s="47"/>
      <c r="CE77" s="47"/>
      <c r="CF77" s="47"/>
      <c r="CG77" s="43"/>
      <c r="CH77" s="43"/>
      <c r="CI77" s="43"/>
      <c r="CJ77" s="43"/>
      <c r="CK77" s="43"/>
      <c r="CL77" s="43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</row>
    <row r="78" spans="1:67" s="40" customFormat="1" ht="18" customHeight="1">
      <c r="A78" s="31"/>
      <c r="B78" s="51" t="s">
        <v>6</v>
      </c>
      <c r="C78" s="51"/>
      <c r="D78" s="51"/>
      <c r="E78" s="51"/>
      <c r="F78" s="51"/>
      <c r="G78" s="51"/>
      <c r="H78" s="60">
        <f>H14</f>
        <v>0.5333333333333328</v>
      </c>
      <c r="I78" s="60"/>
      <c r="J78" s="60"/>
      <c r="K78" s="60"/>
      <c r="L78" s="31" t="s">
        <v>7</v>
      </c>
      <c r="M78" s="31"/>
      <c r="N78" s="31"/>
      <c r="O78" s="31"/>
      <c r="P78" s="31"/>
      <c r="Q78" s="31"/>
      <c r="R78" s="31"/>
      <c r="S78" s="31"/>
      <c r="T78" s="53" t="s">
        <v>8</v>
      </c>
      <c r="U78" s="54">
        <f>U14</f>
        <v>1</v>
      </c>
      <c r="V78" s="54"/>
      <c r="W78" s="54" t="s">
        <v>9</v>
      </c>
      <c r="X78" s="61">
        <f>X14</f>
        <v>8</v>
      </c>
      <c r="Y78" s="61"/>
      <c r="Z78" s="61"/>
      <c r="AA78" s="61"/>
      <c r="AB78" s="61"/>
      <c r="AC78" s="56">
        <f>AC14</f>
      </c>
      <c r="AD78" s="56"/>
      <c r="AE78" s="56"/>
      <c r="AF78" s="56"/>
      <c r="AG78" s="56"/>
      <c r="AH78" s="56"/>
      <c r="AI78" s="61">
        <f>AI14</f>
        <v>0</v>
      </c>
      <c r="AJ78" s="61"/>
      <c r="AK78" s="61"/>
      <c r="AL78" s="61"/>
      <c r="AM78" s="61"/>
      <c r="AN78" s="31"/>
      <c r="AO78" s="51" t="s">
        <v>10</v>
      </c>
      <c r="AP78" s="51"/>
      <c r="AQ78" s="51"/>
      <c r="AR78" s="51"/>
      <c r="AS78" s="51"/>
      <c r="AT78" s="51"/>
      <c r="AU78" s="51"/>
      <c r="AV78" s="51"/>
      <c r="AW78" s="62">
        <f>AW14</f>
        <v>3</v>
      </c>
      <c r="AX78" s="62"/>
      <c r="AY78" s="62"/>
      <c r="AZ78" s="62"/>
      <c r="BA78" s="62"/>
      <c r="BB78" s="34"/>
      <c r="BC78" s="34"/>
      <c r="BD78" s="34"/>
      <c r="BE78" s="35"/>
      <c r="BF78" s="35"/>
      <c r="BG78" s="35"/>
      <c r="BH78" s="37"/>
      <c r="BI78" s="45"/>
      <c r="BJ78" s="45"/>
      <c r="BK78" s="45"/>
      <c r="BL78" s="46"/>
      <c r="BM78" s="46"/>
      <c r="BN78" s="46"/>
      <c r="BO78" s="46"/>
    </row>
    <row r="79" spans="60:119" s="40" customFormat="1" ht="18" customHeight="1">
      <c r="BH79" s="43"/>
      <c r="BI79" s="44"/>
      <c r="BJ79" s="45"/>
      <c r="BK79" s="45"/>
      <c r="BL79" s="45"/>
      <c r="BM79" s="45"/>
      <c r="BN79" s="45"/>
      <c r="BO79" s="46"/>
      <c r="BP79" s="46"/>
      <c r="BQ79" s="46"/>
      <c r="BR79" s="46"/>
      <c r="BS79" s="46"/>
      <c r="BT79" s="46"/>
      <c r="BU79" s="46"/>
      <c r="BV79" s="44"/>
      <c r="BW79" s="44"/>
      <c r="BX79" s="44"/>
      <c r="BY79" s="44"/>
      <c r="BZ79" s="47"/>
      <c r="CA79" s="47"/>
      <c r="CB79" s="47"/>
      <c r="CC79" s="47"/>
      <c r="CD79" s="47"/>
      <c r="CE79" s="47"/>
      <c r="CF79" s="47"/>
      <c r="CG79" s="43"/>
      <c r="CH79" s="43"/>
      <c r="CI79" s="43"/>
      <c r="CJ79" s="43"/>
      <c r="CK79" s="43"/>
      <c r="CL79" s="43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</row>
    <row r="80" spans="58:85" s="40" customFormat="1" ht="18" customHeight="1">
      <c r="BF80" s="48"/>
      <c r="BG80" s="165"/>
      <c r="BH80" s="48"/>
      <c r="BI80" s="48"/>
      <c r="BJ80" s="46"/>
      <c r="BK80" s="46"/>
      <c r="BL80" s="46"/>
      <c r="BM80" s="46"/>
      <c r="BN80" s="46"/>
      <c r="BO80" s="166"/>
      <c r="BP80" s="166"/>
      <c r="BQ80" s="166"/>
      <c r="BR80" s="166"/>
      <c r="BS80" s="166"/>
      <c r="BT80" s="45"/>
      <c r="BU80" s="45"/>
      <c r="BV80" s="45"/>
      <c r="BW80" s="45"/>
      <c r="BX80" s="45"/>
      <c r="BY80" s="166"/>
      <c r="BZ80" s="166"/>
      <c r="CA80" s="167"/>
      <c r="CB80" s="167"/>
      <c r="CC80" s="167"/>
      <c r="CD80" s="167"/>
      <c r="CE80" s="167"/>
      <c r="CF80" s="167"/>
      <c r="CG80" s="167"/>
    </row>
    <row r="81" spans="2:82" s="40" customFormat="1" ht="18" customHeight="1">
      <c r="B81" s="168" t="s">
        <v>29</v>
      </c>
      <c r="C81" s="168"/>
      <c r="D81" s="169" t="s">
        <v>31</v>
      </c>
      <c r="E81" s="169"/>
      <c r="F81" s="169"/>
      <c r="G81" s="169"/>
      <c r="H81" s="169" t="s">
        <v>48</v>
      </c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70" t="s">
        <v>33</v>
      </c>
      <c r="AZ81" s="170"/>
      <c r="BA81" s="170"/>
      <c r="BB81" s="170"/>
      <c r="BC81" s="170"/>
      <c r="BD81" s="171"/>
      <c r="BE81" s="171"/>
      <c r="BF81" s="171"/>
      <c r="BG81" s="171"/>
      <c r="BH81" s="46"/>
      <c r="BI81" s="46"/>
      <c r="BJ81" s="46"/>
      <c r="BK81" s="46"/>
      <c r="BL81" s="46"/>
      <c r="BM81" s="46"/>
      <c r="BN81" s="46"/>
      <c r="BO81" s="166"/>
      <c r="BP81" s="166"/>
      <c r="BQ81" s="166"/>
      <c r="BR81" s="166"/>
      <c r="BS81" s="166"/>
      <c r="BT81" s="45"/>
      <c r="BU81" s="45"/>
      <c r="BV81" s="45"/>
      <c r="BW81" s="45"/>
      <c r="BX81" s="68"/>
      <c r="BY81" s="167"/>
      <c r="BZ81" s="167"/>
      <c r="CA81" s="167"/>
      <c r="CB81" s="167"/>
      <c r="CC81" s="167"/>
      <c r="CD81" s="167"/>
    </row>
    <row r="82" spans="2:82" s="40" customFormat="1" ht="18" customHeight="1">
      <c r="B82" s="172">
        <v>23</v>
      </c>
      <c r="C82" s="172"/>
      <c r="D82" s="173">
        <v>0.5333333333333333</v>
      </c>
      <c r="E82" s="173"/>
      <c r="F82" s="173"/>
      <c r="G82" s="173"/>
      <c r="H82" s="174" t="str">
        <f>B23</f>
        <v>GW Barkenberg</v>
      </c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5" t="s">
        <v>35</v>
      </c>
      <c r="AD82" s="132" t="str">
        <f>AA21</f>
        <v>Spvg BG Schwerin</v>
      </c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83">
        <v>0</v>
      </c>
      <c r="AZ82" s="83"/>
      <c r="BA82" s="83"/>
      <c r="BB82" s="84">
        <v>2</v>
      </c>
      <c r="BC82" s="84"/>
      <c r="BD82" s="176"/>
      <c r="BE82" s="176"/>
      <c r="BF82" s="176"/>
      <c r="BG82" s="176"/>
      <c r="BH82" s="46"/>
      <c r="BI82" s="46"/>
      <c r="BJ82" s="46"/>
      <c r="BK82" s="46"/>
      <c r="BL82" s="46"/>
      <c r="BM82" s="46"/>
      <c r="BN82" s="46"/>
      <c r="BO82" s="166"/>
      <c r="BP82" s="166"/>
      <c r="BQ82" s="166"/>
      <c r="BR82" s="166"/>
      <c r="BS82" s="166"/>
      <c r="BT82" s="45"/>
      <c r="BU82" s="45"/>
      <c r="BV82" s="45"/>
      <c r="BW82" s="45"/>
      <c r="BX82" s="68"/>
      <c r="BY82" s="167"/>
      <c r="BZ82" s="167"/>
      <c r="CA82" s="167"/>
      <c r="CB82" s="167"/>
      <c r="CC82" s="167"/>
      <c r="CD82" s="167"/>
    </row>
    <row r="83" spans="2:88" s="40" customFormat="1" ht="18" customHeight="1">
      <c r="B83" s="172"/>
      <c r="C83" s="172"/>
      <c r="D83" s="173"/>
      <c r="E83" s="173"/>
      <c r="F83" s="173"/>
      <c r="G83" s="173"/>
      <c r="H83" s="177" t="s">
        <v>49</v>
      </c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8"/>
      <c r="AD83" s="179" t="s">
        <v>50</v>
      </c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80"/>
      <c r="AZ83" s="180"/>
      <c r="BA83" s="180"/>
      <c r="BB83" s="180"/>
      <c r="BC83" s="180"/>
      <c r="BD83" s="181"/>
      <c r="BE83" s="181"/>
      <c r="BF83" s="181"/>
      <c r="BG83" s="181"/>
      <c r="BH83" s="46"/>
      <c r="BI83" s="46"/>
      <c r="BJ83" s="46"/>
      <c r="BK83" s="46"/>
      <c r="BL83" s="46"/>
      <c r="BM83" s="46"/>
      <c r="BN83" s="46"/>
      <c r="BO83" s="166"/>
      <c r="BP83" s="166"/>
      <c r="BQ83" s="166"/>
      <c r="BR83" s="166"/>
      <c r="BS83" s="166"/>
      <c r="BT83" s="45"/>
      <c r="BU83" s="45"/>
      <c r="BV83" s="45"/>
      <c r="BW83" s="45"/>
      <c r="BX83" s="68"/>
      <c r="BY83" s="167"/>
      <c r="BZ83" s="167"/>
      <c r="CA83" s="167"/>
      <c r="CB83" s="166"/>
      <c r="CC83" s="166"/>
      <c r="CD83" s="166"/>
      <c r="CE83" s="42"/>
      <c r="CF83" s="42"/>
      <c r="CG83" s="42"/>
      <c r="CH83" s="42"/>
      <c r="CI83" s="42"/>
      <c r="CJ83" s="42"/>
    </row>
    <row r="84" spans="58:124" s="40" customFormat="1" ht="18" customHeight="1">
      <c r="BF84" s="48"/>
      <c r="BG84" s="165"/>
      <c r="BH84" s="46"/>
      <c r="BI84" s="48"/>
      <c r="BJ84" s="48"/>
      <c r="BK84" s="48"/>
      <c r="BL84" s="48"/>
      <c r="BM84" s="48"/>
      <c r="BN84" s="46"/>
      <c r="BO84" s="44"/>
      <c r="BP84" s="44"/>
      <c r="BQ84" s="44"/>
      <c r="BR84" s="44"/>
      <c r="BS84" s="44"/>
      <c r="BT84" s="45"/>
      <c r="BU84" s="45"/>
      <c r="BV84" s="45"/>
      <c r="BW84" s="45"/>
      <c r="BX84" s="45"/>
      <c r="BY84" s="44"/>
      <c r="BZ84" s="44"/>
      <c r="CA84" s="44"/>
      <c r="CB84" s="44"/>
      <c r="CC84" s="44"/>
      <c r="CD84" s="44"/>
      <c r="CE84" s="47"/>
      <c r="CF84" s="47"/>
      <c r="CG84" s="47"/>
      <c r="CH84" s="47"/>
      <c r="CI84" s="44"/>
      <c r="CJ84" s="44"/>
      <c r="CK84" s="44"/>
      <c r="CL84" s="182"/>
      <c r="CM84" s="182"/>
      <c r="CN84" s="182"/>
      <c r="CO84" s="182"/>
      <c r="CP84" s="182"/>
      <c r="CQ84" s="182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</row>
    <row r="85" spans="2:119" s="40" customFormat="1" ht="18" customHeight="1">
      <c r="B85" s="168" t="s">
        <v>29</v>
      </c>
      <c r="C85" s="168"/>
      <c r="D85" s="169" t="s">
        <v>31</v>
      </c>
      <c r="E85" s="169"/>
      <c r="F85" s="169"/>
      <c r="G85" s="169"/>
      <c r="H85" s="169" t="s">
        <v>51</v>
      </c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70" t="s">
        <v>33</v>
      </c>
      <c r="AZ85" s="170"/>
      <c r="BA85" s="170"/>
      <c r="BB85" s="170"/>
      <c r="BC85" s="170"/>
      <c r="BD85" s="171"/>
      <c r="BE85" s="171"/>
      <c r="BF85" s="171"/>
      <c r="BG85" s="171"/>
      <c r="BH85" s="46"/>
      <c r="BI85" s="46"/>
      <c r="BJ85" s="46"/>
      <c r="BK85" s="46"/>
      <c r="BL85" s="46"/>
      <c r="BM85" s="46"/>
      <c r="BN85" s="46"/>
      <c r="BO85" s="44"/>
      <c r="BP85" s="44"/>
      <c r="BQ85" s="44"/>
      <c r="BR85" s="44"/>
      <c r="BS85" s="44"/>
      <c r="BT85" s="45"/>
      <c r="BU85" s="45"/>
      <c r="BV85" s="45"/>
      <c r="BW85" s="45"/>
      <c r="BX85" s="45"/>
      <c r="BY85" s="44"/>
      <c r="BZ85" s="47"/>
      <c r="CA85" s="47"/>
      <c r="CB85" s="47"/>
      <c r="CC85" s="47"/>
      <c r="CD85" s="44"/>
      <c r="CE85" s="44"/>
      <c r="CF85" s="183"/>
      <c r="CG85" s="182"/>
      <c r="CH85" s="182"/>
      <c r="CI85" s="182"/>
      <c r="CJ85" s="182"/>
      <c r="CK85" s="182"/>
      <c r="CL85" s="182"/>
      <c r="CM85" s="43"/>
      <c r="CN85" s="43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</row>
    <row r="86" spans="2:119" s="40" customFormat="1" ht="18" customHeight="1">
      <c r="B86" s="172">
        <v>24</v>
      </c>
      <c r="C86" s="172"/>
      <c r="D86" s="173">
        <f>$D$82+TEXT($U$14*($X$14/1440)+($AI$14/1440)+($AW$14/1440),"hh:mm")</f>
        <v>0.5409722222222222</v>
      </c>
      <c r="E86" s="173"/>
      <c r="F86" s="173"/>
      <c r="G86" s="173"/>
      <c r="H86" s="174" t="str">
        <f>B22</f>
        <v>RW Essen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5" t="s">
        <v>35</v>
      </c>
      <c r="AD86" s="120" t="str">
        <f>AA19</f>
        <v>FC Kray</v>
      </c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83">
        <v>1</v>
      </c>
      <c r="AZ86" s="83"/>
      <c r="BA86" s="83"/>
      <c r="BB86" s="84">
        <v>0</v>
      </c>
      <c r="BC86" s="84"/>
      <c r="BD86" s="176"/>
      <c r="BE86" s="176"/>
      <c r="BF86" s="176"/>
      <c r="BG86" s="176"/>
      <c r="BH86" s="46"/>
      <c r="BI86" s="46"/>
      <c r="BJ86" s="46"/>
      <c r="BK86" s="46"/>
      <c r="BL86" s="46"/>
      <c r="BM86" s="46"/>
      <c r="BN86" s="46"/>
      <c r="BO86" s="44"/>
      <c r="BP86" s="44"/>
      <c r="BQ86" s="44"/>
      <c r="BR86" s="44"/>
      <c r="BS86" s="44"/>
      <c r="BT86" s="45"/>
      <c r="BU86" s="45"/>
      <c r="BV86" s="45"/>
      <c r="BW86" s="45"/>
      <c r="BX86" s="45"/>
      <c r="BY86" s="44"/>
      <c r="BZ86" s="47"/>
      <c r="CA86" s="47"/>
      <c r="CB86" s="47"/>
      <c r="CC86" s="47"/>
      <c r="CD86" s="44"/>
      <c r="CE86" s="44"/>
      <c r="CF86" s="183"/>
      <c r="CG86" s="182"/>
      <c r="CH86" s="182"/>
      <c r="CI86" s="182"/>
      <c r="CJ86" s="182"/>
      <c r="CK86" s="182"/>
      <c r="CL86" s="182"/>
      <c r="CM86" s="43"/>
      <c r="CN86" s="43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</row>
    <row r="87" spans="2:119" s="40" customFormat="1" ht="18" customHeight="1">
      <c r="B87" s="172"/>
      <c r="C87" s="172"/>
      <c r="D87" s="173"/>
      <c r="E87" s="173"/>
      <c r="F87" s="173"/>
      <c r="G87" s="173"/>
      <c r="H87" s="177" t="s">
        <v>52</v>
      </c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8"/>
      <c r="AD87" s="179" t="s">
        <v>53</v>
      </c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80"/>
      <c r="AZ87" s="180"/>
      <c r="BA87" s="180"/>
      <c r="BB87" s="180"/>
      <c r="BC87" s="180"/>
      <c r="BD87" s="181"/>
      <c r="BE87" s="181"/>
      <c r="BF87" s="181"/>
      <c r="BG87" s="181"/>
      <c r="BH87" s="46"/>
      <c r="BI87" s="46"/>
      <c r="BJ87" s="46"/>
      <c r="BK87" s="46"/>
      <c r="BL87" s="46"/>
      <c r="BM87" s="46"/>
      <c r="BN87" s="46"/>
      <c r="BO87" s="44"/>
      <c r="BP87" s="44"/>
      <c r="BQ87" s="44"/>
      <c r="BR87" s="44"/>
      <c r="BS87" s="44"/>
      <c r="BT87" s="45"/>
      <c r="BU87" s="45"/>
      <c r="BV87" s="45"/>
      <c r="BW87" s="45"/>
      <c r="BX87" s="45"/>
      <c r="BY87" s="44"/>
      <c r="BZ87" s="47"/>
      <c r="CA87" s="47"/>
      <c r="CB87" s="47"/>
      <c r="CC87" s="47"/>
      <c r="CD87" s="47"/>
      <c r="CE87" s="47"/>
      <c r="CF87" s="47"/>
      <c r="CG87" s="43"/>
      <c r="CH87" s="43"/>
      <c r="CI87" s="43"/>
      <c r="CJ87" s="43"/>
      <c r="CK87" s="43"/>
      <c r="CL87" s="43"/>
      <c r="CM87" s="43"/>
      <c r="CN87" s="43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</row>
    <row r="88" spans="61:122" s="40" customFormat="1" ht="18" customHeight="1">
      <c r="BI88" s="46"/>
      <c r="BJ88" s="46"/>
      <c r="BK88" s="46"/>
      <c r="BL88" s="46"/>
      <c r="BM88" s="46"/>
      <c r="BN88" s="46"/>
      <c r="BO88" s="44"/>
      <c r="BP88" s="44"/>
      <c r="BQ88" s="44"/>
      <c r="BR88" s="44"/>
      <c r="BS88" s="44"/>
      <c r="BT88" s="45"/>
      <c r="BU88" s="45"/>
      <c r="BV88" s="45"/>
      <c r="BW88" s="45"/>
      <c r="BX88" s="45"/>
      <c r="BY88" s="44"/>
      <c r="BZ88" s="44"/>
      <c r="CA88" s="44"/>
      <c r="CB88" s="44"/>
      <c r="CC88" s="47"/>
      <c r="CD88" s="47"/>
      <c r="CE88" s="47"/>
      <c r="CF88" s="47"/>
      <c r="CG88" s="47"/>
      <c r="CH88" s="47"/>
      <c r="CI88" s="47"/>
      <c r="CJ88" s="43"/>
      <c r="CK88" s="43"/>
      <c r="CL88" s="43"/>
      <c r="CM88" s="43"/>
      <c r="CN88" s="43"/>
      <c r="CO88" s="43"/>
      <c r="CP88" s="43"/>
      <c r="CQ88" s="43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</row>
    <row r="89" spans="2:119" s="40" customFormat="1" ht="18" customHeight="1">
      <c r="B89" s="64" t="s">
        <v>54</v>
      </c>
      <c r="BI89" s="46"/>
      <c r="BJ89" s="46"/>
      <c r="BK89" s="46"/>
      <c r="BL89" s="46"/>
      <c r="BM89" s="46"/>
      <c r="BN89" s="46"/>
      <c r="BO89" s="44"/>
      <c r="BP89" s="44"/>
      <c r="BQ89" s="44"/>
      <c r="BR89" s="44"/>
      <c r="BS89" s="44"/>
      <c r="BT89" s="45"/>
      <c r="BU89" s="45"/>
      <c r="BV89" s="45"/>
      <c r="BW89" s="45"/>
      <c r="BX89" s="45"/>
      <c r="BY89" s="44"/>
      <c r="BZ89" s="47"/>
      <c r="CA89" s="47"/>
      <c r="CB89" s="47"/>
      <c r="CC89" s="47"/>
      <c r="CD89" s="47"/>
      <c r="CE89" s="47"/>
      <c r="CF89" s="47"/>
      <c r="CG89" s="43"/>
      <c r="CH89" s="43"/>
      <c r="CI89" s="43"/>
      <c r="CJ89" s="43"/>
      <c r="CK89" s="43"/>
      <c r="CL89" s="43"/>
      <c r="CM89" s="43"/>
      <c r="CN89" s="43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</row>
    <row r="90" spans="61:119" s="40" customFormat="1" ht="18" customHeight="1">
      <c r="BI90" s="46"/>
      <c r="BJ90" s="46"/>
      <c r="BK90" s="46"/>
      <c r="BL90" s="46"/>
      <c r="BM90" s="46"/>
      <c r="BN90" s="46"/>
      <c r="BO90" s="44"/>
      <c r="BP90" s="44"/>
      <c r="BQ90" s="44"/>
      <c r="BR90" s="44"/>
      <c r="BS90" s="44"/>
      <c r="BT90" s="45"/>
      <c r="BU90" s="45"/>
      <c r="BV90" s="45"/>
      <c r="BW90" s="45"/>
      <c r="BX90" s="45"/>
      <c r="BY90" s="44"/>
      <c r="BZ90" s="47"/>
      <c r="CA90" s="47"/>
      <c r="CB90" s="47"/>
      <c r="CC90" s="47"/>
      <c r="CD90" s="47"/>
      <c r="CE90" s="47"/>
      <c r="CF90" s="47"/>
      <c r="CG90" s="43"/>
      <c r="CH90" s="43"/>
      <c r="CI90" s="43"/>
      <c r="CJ90" s="43"/>
      <c r="CK90" s="43"/>
      <c r="CL90" s="43"/>
      <c r="CM90" s="43"/>
      <c r="CN90" s="43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</row>
    <row r="91" spans="9:119" s="40" customFormat="1" ht="18" customHeight="1">
      <c r="I91" s="184" t="s">
        <v>55</v>
      </c>
      <c r="J91" s="184"/>
      <c r="K91" s="184"/>
      <c r="L91" s="185" t="str">
        <f>IF(ISBLANK(BB86)," ",IF(AY86&gt;BB86,H86,IF(AY86&lt;BB86,AD86,"nicht eindeutig")))</f>
        <v>RW Essen</v>
      </c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V91" s="186"/>
      <c r="BF91" s="43"/>
      <c r="BG91" s="44"/>
      <c r="BH91" s="44"/>
      <c r="BI91" s="46"/>
      <c r="BJ91" s="46"/>
      <c r="BK91" s="46"/>
      <c r="BL91" s="46"/>
      <c r="BM91" s="46"/>
      <c r="BN91" s="46"/>
      <c r="BO91" s="44"/>
      <c r="BP91" s="44"/>
      <c r="BQ91" s="44"/>
      <c r="BR91" s="44"/>
      <c r="BS91" s="44"/>
      <c r="BT91" s="45"/>
      <c r="BU91" s="45"/>
      <c r="BV91" s="45"/>
      <c r="BW91" s="45"/>
      <c r="BX91" s="45"/>
      <c r="BY91" s="44"/>
      <c r="BZ91" s="47"/>
      <c r="CA91" s="47"/>
      <c r="CB91" s="47"/>
      <c r="CC91" s="47"/>
      <c r="CD91" s="47"/>
      <c r="CE91" s="47"/>
      <c r="CF91" s="47"/>
      <c r="CG91" s="43"/>
      <c r="CH91" s="43"/>
      <c r="CI91" s="43"/>
      <c r="CJ91" s="43"/>
      <c r="CK91" s="43"/>
      <c r="CL91" s="43"/>
      <c r="CM91" s="43"/>
      <c r="CN91" s="43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</row>
    <row r="92" spans="9:124" s="40" customFormat="1" ht="18" customHeight="1">
      <c r="I92" s="187" t="s">
        <v>56</v>
      </c>
      <c r="J92" s="187"/>
      <c r="K92" s="187"/>
      <c r="L92" s="188" t="str">
        <f>IF(ISBLANK(BB86)," ",IF(AY86&lt;BB86,H86,IF(AY86&gt;BB86,AD86,"nicht eindeutig")))</f>
        <v>FC Kray</v>
      </c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BF92" s="43"/>
      <c r="BG92" s="44"/>
      <c r="BH92" s="44"/>
      <c r="BM92" s="43"/>
      <c r="BN92" s="44"/>
      <c r="BO92" s="45"/>
      <c r="BP92" s="45"/>
      <c r="BQ92" s="45"/>
      <c r="BR92" s="45"/>
      <c r="BS92" s="45"/>
      <c r="BT92" s="46"/>
      <c r="BU92" s="46"/>
      <c r="BV92" s="46"/>
      <c r="BW92" s="46"/>
      <c r="BX92" s="46"/>
      <c r="BY92" s="46"/>
      <c r="BZ92" s="46"/>
      <c r="CA92" s="44"/>
      <c r="CB92" s="44"/>
      <c r="CC92" s="44"/>
      <c r="CD92" s="44"/>
      <c r="CE92" s="47"/>
      <c r="CF92" s="47"/>
      <c r="CG92" s="47"/>
      <c r="CH92" s="47"/>
      <c r="CI92" s="47"/>
      <c r="CJ92" s="47"/>
      <c r="CK92" s="47"/>
      <c r="CL92" s="43"/>
      <c r="CM92" s="43"/>
      <c r="CN92" s="43"/>
      <c r="CO92" s="43"/>
      <c r="CP92" s="43"/>
      <c r="CQ92" s="43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</row>
    <row r="93" spans="9:124" s="40" customFormat="1" ht="18" customHeight="1">
      <c r="I93" s="189" t="s">
        <v>57</v>
      </c>
      <c r="J93" s="189"/>
      <c r="K93" s="189"/>
      <c r="L93" s="188" t="str">
        <f>IF(ISBLANK(BB82)," ",IF(AY82&gt;BB82,H82,IF(AY82&lt;BB82,AD82,"nicht eindeutig")))</f>
        <v>Spvg BG Schwerin</v>
      </c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BF93" s="43"/>
      <c r="BG93" s="44"/>
      <c r="BH93" s="44"/>
      <c r="BM93" s="43"/>
      <c r="BN93" s="43"/>
      <c r="BO93" s="165"/>
      <c r="BP93" s="165"/>
      <c r="BQ93" s="165"/>
      <c r="BR93" s="165"/>
      <c r="BS93" s="165"/>
      <c r="BT93" s="48"/>
      <c r="BU93" s="48"/>
      <c r="BV93" s="48"/>
      <c r="BW93" s="48"/>
      <c r="BX93" s="48"/>
      <c r="BY93" s="48"/>
      <c r="BZ93" s="48"/>
      <c r="CA93" s="43"/>
      <c r="CB93" s="43"/>
      <c r="CC93" s="43"/>
      <c r="CD93" s="43"/>
      <c r="CE93" s="47"/>
      <c r="CF93" s="47"/>
      <c r="CG93" s="47"/>
      <c r="CH93" s="47"/>
      <c r="CI93" s="47"/>
      <c r="CJ93" s="47"/>
      <c r="CK93" s="47"/>
      <c r="CL93" s="43"/>
      <c r="CM93" s="43"/>
      <c r="CN93" s="43"/>
      <c r="CO93" s="43"/>
      <c r="CP93" s="43"/>
      <c r="CQ93" s="43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</row>
    <row r="94" spans="9:124" s="40" customFormat="1" ht="18" customHeight="1">
      <c r="I94" s="190" t="s">
        <v>58</v>
      </c>
      <c r="J94" s="190"/>
      <c r="K94" s="190"/>
      <c r="L94" s="191" t="str">
        <f>IF(ISBLANK(BB82)," ",IF(AY82&lt;BB82,H82,IF(AY82&gt;BB82,AD82,"nicht eindeutig")))</f>
        <v>GW Barkenberg</v>
      </c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BF94" s="43"/>
      <c r="BG94" s="44"/>
      <c r="BH94" s="44"/>
      <c r="BM94" s="43"/>
      <c r="BN94" s="44"/>
      <c r="BO94" s="45"/>
      <c r="BP94" s="45"/>
      <c r="BQ94" s="45"/>
      <c r="BR94" s="45"/>
      <c r="BS94" s="45"/>
      <c r="BT94" s="46"/>
      <c r="BU94" s="46"/>
      <c r="BV94" s="46"/>
      <c r="BW94" s="46"/>
      <c r="BX94" s="46"/>
      <c r="BY94" s="46"/>
      <c r="BZ94" s="46"/>
      <c r="CA94" s="44"/>
      <c r="CB94" s="44"/>
      <c r="CC94" s="44"/>
      <c r="CD94" s="44"/>
      <c r="CE94" s="47"/>
      <c r="CF94" s="47"/>
      <c r="CG94" s="47"/>
      <c r="CH94" s="47"/>
      <c r="CI94" s="47"/>
      <c r="CJ94" s="47"/>
      <c r="CK94" s="47"/>
      <c r="CL94" s="43"/>
      <c r="CM94" s="43"/>
      <c r="CN94" s="43"/>
      <c r="CO94" s="43"/>
      <c r="CP94" s="43"/>
      <c r="CQ94" s="43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</row>
    <row r="95" spans="60:117" s="40" customFormat="1" ht="18" customHeight="1">
      <c r="BH95" s="43"/>
      <c r="BI95" s="44"/>
      <c r="BJ95" s="44"/>
      <c r="BK95" s="46"/>
      <c r="BL95" s="45"/>
      <c r="BM95" s="46"/>
      <c r="BN95" s="46"/>
      <c r="BO95" s="45"/>
      <c r="BP95" s="45"/>
      <c r="BQ95" s="45"/>
      <c r="BR95" s="45"/>
      <c r="BS95" s="45"/>
      <c r="BT95" s="44"/>
      <c r="BU95" s="44"/>
      <c r="BV95" s="44"/>
      <c r="BW95" s="44"/>
      <c r="BX95" s="47"/>
      <c r="BY95" s="47"/>
      <c r="BZ95" s="47"/>
      <c r="CA95" s="47"/>
      <c r="CB95" s="47"/>
      <c r="CC95" s="47"/>
      <c r="CD95" s="47"/>
      <c r="CE95" s="43"/>
      <c r="CF95" s="43"/>
      <c r="CG95" s="43"/>
      <c r="CH95" s="43"/>
      <c r="CI95" s="43"/>
      <c r="CJ95" s="43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</row>
    <row r="96" spans="1:128" s="40" customFormat="1" ht="18" customHeight="1" hidden="1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4"/>
      <c r="BY96" s="194"/>
      <c r="BZ96" s="194"/>
      <c r="CA96" s="194"/>
      <c r="CB96" s="194"/>
      <c r="CC96" s="194"/>
      <c r="CD96" s="194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</row>
    <row r="161" spans="61:83" s="195" customFormat="1" ht="12.75" hidden="1"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7"/>
      <c r="BZ161" s="197"/>
      <c r="CA161" s="197"/>
      <c r="CB161" s="197"/>
      <c r="CC161" s="197"/>
      <c r="CD161" s="197"/>
      <c r="CE161" s="197"/>
    </row>
    <row r="162" spans="61:84" s="195" customFormat="1" ht="12.75" hidden="1"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7"/>
      <c r="CA162" s="197"/>
      <c r="CB162" s="197"/>
      <c r="CC162" s="197"/>
      <c r="CD162" s="197"/>
      <c r="CE162" s="197"/>
      <c r="CF162" s="197"/>
    </row>
    <row r="163" spans="61:84" s="195" customFormat="1" ht="12.75" hidden="1"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6"/>
      <c r="BY163" s="196"/>
      <c r="BZ163" s="197"/>
      <c r="CA163" s="197"/>
      <c r="CB163" s="197"/>
      <c r="CC163" s="197"/>
      <c r="CD163" s="197"/>
      <c r="CE163" s="197"/>
      <c r="CF163" s="197"/>
    </row>
    <row r="164" spans="61:84" s="195" customFormat="1" ht="12.75" hidden="1"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7"/>
      <c r="CA164" s="197"/>
      <c r="CB164" s="197"/>
      <c r="CC164" s="197"/>
      <c r="CD164" s="197"/>
      <c r="CE164" s="197"/>
      <c r="CF164" s="197"/>
    </row>
    <row r="165" spans="61:84" s="195" customFormat="1" ht="12.75" hidden="1"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196"/>
      <c r="BU165" s="196"/>
      <c r="BV165" s="196"/>
      <c r="BW165" s="196"/>
      <c r="BX165" s="196"/>
      <c r="BY165" s="196"/>
      <c r="BZ165" s="197"/>
      <c r="CA165" s="197"/>
      <c r="CB165" s="197"/>
      <c r="CC165" s="197"/>
      <c r="CD165" s="197"/>
      <c r="CE165" s="197"/>
      <c r="CF165" s="197"/>
    </row>
    <row r="166" spans="61:84" s="195" customFormat="1" ht="12.75" hidden="1">
      <c r="BI166" s="196"/>
      <c r="BJ166" s="196"/>
      <c r="BK166" s="196"/>
      <c r="BL166" s="196"/>
      <c r="BM166" s="196"/>
      <c r="BN166" s="196"/>
      <c r="BO166" s="196"/>
      <c r="BP166" s="196"/>
      <c r="BQ166" s="196"/>
      <c r="BR166" s="196"/>
      <c r="BS166" s="196"/>
      <c r="BT166" s="196"/>
      <c r="BU166" s="196"/>
      <c r="BV166" s="196"/>
      <c r="BW166" s="196"/>
      <c r="BX166" s="196"/>
      <c r="BY166" s="196"/>
      <c r="BZ166" s="197"/>
      <c r="CA166" s="197"/>
      <c r="CB166" s="197"/>
      <c r="CC166" s="197"/>
      <c r="CD166" s="197"/>
      <c r="CE166" s="197"/>
      <c r="CF166" s="197"/>
    </row>
    <row r="167" spans="61:84" s="195" customFormat="1" ht="12.75" hidden="1"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7"/>
      <c r="CA167" s="197"/>
      <c r="CB167" s="197"/>
      <c r="CC167" s="197"/>
      <c r="CD167" s="197"/>
      <c r="CE167" s="197"/>
      <c r="CF167" s="197"/>
    </row>
    <row r="168" spans="1:256" ht="12.75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 hidden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 hidden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 hidden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61:84" s="195" customFormat="1" ht="12.75" hidden="1"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6"/>
      <c r="BW177" s="196"/>
      <c r="BX177" s="196"/>
      <c r="BY177" s="196"/>
      <c r="BZ177" s="197"/>
      <c r="CA177" s="197"/>
      <c r="CB177" s="197"/>
      <c r="CC177" s="197"/>
      <c r="CD177" s="197"/>
      <c r="CE177" s="197"/>
      <c r="CF177" s="197"/>
    </row>
    <row r="178" spans="61:84" s="195" customFormat="1" ht="12.75" hidden="1"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6"/>
      <c r="BW178" s="196"/>
      <c r="BX178" s="196"/>
      <c r="BY178" s="196"/>
      <c r="BZ178" s="197"/>
      <c r="CA178" s="197"/>
      <c r="CB178" s="197"/>
      <c r="CC178" s="197"/>
      <c r="CD178" s="197"/>
      <c r="CE178" s="197"/>
      <c r="CF178" s="197"/>
    </row>
    <row r="179" spans="61:84" s="195" customFormat="1" ht="12.75" hidden="1"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6"/>
      <c r="BW179" s="196"/>
      <c r="BX179" s="196"/>
      <c r="BY179" s="196"/>
      <c r="BZ179" s="197"/>
      <c r="CA179" s="197"/>
      <c r="CB179" s="197"/>
      <c r="CC179" s="197"/>
      <c r="CD179" s="197"/>
      <c r="CE179" s="197"/>
      <c r="CF179" s="197"/>
    </row>
    <row r="180" spans="61:84" s="195" customFormat="1" ht="12.75" hidden="1"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7"/>
      <c r="CA180" s="197"/>
      <c r="CB180" s="197"/>
      <c r="CC180" s="197"/>
      <c r="CD180" s="197"/>
      <c r="CE180" s="197"/>
      <c r="CF180" s="197"/>
    </row>
    <row r="181" spans="61:84" s="195" customFormat="1" ht="12.75" hidden="1"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7"/>
      <c r="CA181" s="197"/>
      <c r="CB181" s="197"/>
      <c r="CC181" s="197"/>
      <c r="CD181" s="197"/>
      <c r="CE181" s="197"/>
      <c r="CF181" s="197"/>
    </row>
    <row r="182" spans="61:84" s="195" customFormat="1" ht="12.75" hidden="1"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6"/>
      <c r="BW182" s="196"/>
      <c r="BX182" s="196"/>
      <c r="BY182" s="196"/>
      <c r="BZ182" s="197"/>
      <c r="CA182" s="197"/>
      <c r="CB182" s="197"/>
      <c r="CC182" s="197"/>
      <c r="CD182" s="197"/>
      <c r="CE182" s="197"/>
      <c r="CF182" s="197"/>
    </row>
    <row r="183" spans="61:84" s="195" customFormat="1" ht="12.75" hidden="1"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6"/>
      <c r="BW183" s="196"/>
      <c r="BX183" s="196"/>
      <c r="BY183" s="196"/>
      <c r="BZ183" s="197"/>
      <c r="CA183" s="197"/>
      <c r="CB183" s="197"/>
      <c r="CC183" s="197"/>
      <c r="CD183" s="197"/>
      <c r="CE183" s="197"/>
      <c r="CF183" s="197"/>
    </row>
    <row r="184" spans="61:84" s="195" customFormat="1" ht="12.75" hidden="1"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7"/>
      <c r="CA184" s="197"/>
      <c r="CB184" s="197"/>
      <c r="CC184" s="197"/>
      <c r="CD184" s="197"/>
      <c r="CE184" s="197"/>
      <c r="CF184" s="197"/>
    </row>
    <row r="185" spans="61:84" s="195" customFormat="1" ht="12.75" hidden="1"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7"/>
      <c r="CA185" s="197"/>
      <c r="CB185" s="197"/>
      <c r="CC185" s="197"/>
      <c r="CD185" s="197"/>
      <c r="CE185" s="197"/>
      <c r="CF185" s="197"/>
    </row>
    <row r="186" spans="61:84" s="195" customFormat="1" ht="12.75" hidden="1"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7"/>
      <c r="CA186" s="197"/>
      <c r="CB186" s="197"/>
      <c r="CC186" s="197"/>
      <c r="CD186" s="197"/>
      <c r="CE186" s="197"/>
      <c r="CF186" s="197"/>
    </row>
    <row r="187" spans="61:84" s="195" customFormat="1" ht="12.75" hidden="1"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7"/>
      <c r="CA187" s="197"/>
      <c r="CB187" s="197"/>
      <c r="CC187" s="197"/>
      <c r="CD187" s="197"/>
      <c r="CE187" s="197"/>
      <c r="CF187" s="197"/>
    </row>
    <row r="188" spans="61:84" s="195" customFormat="1" ht="12.75" hidden="1"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7"/>
      <c r="CA188" s="197"/>
      <c r="CB188" s="197"/>
      <c r="CC188" s="197"/>
      <c r="CD188" s="197"/>
      <c r="CE188" s="197"/>
      <c r="CF188" s="197"/>
    </row>
    <row r="189" spans="61:84" s="195" customFormat="1" ht="12.75" hidden="1"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6"/>
      <c r="BW189" s="196"/>
      <c r="BX189" s="196"/>
      <c r="BY189" s="196"/>
      <c r="BZ189" s="197"/>
      <c r="CA189" s="197"/>
      <c r="CB189" s="197"/>
      <c r="CC189" s="197"/>
      <c r="CD189" s="197"/>
      <c r="CE189" s="197"/>
      <c r="CF189" s="197"/>
    </row>
    <row r="190" spans="61:84" s="195" customFormat="1" ht="12.75" hidden="1"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6"/>
      <c r="BW190" s="196"/>
      <c r="BX190" s="196"/>
      <c r="BY190" s="196"/>
      <c r="BZ190" s="197"/>
      <c r="CA190" s="197"/>
      <c r="CB190" s="197"/>
      <c r="CC190" s="197"/>
      <c r="CD190" s="197"/>
      <c r="CE190" s="197"/>
      <c r="CF190" s="197"/>
    </row>
    <row r="191" spans="61:84" s="195" customFormat="1" ht="12.75" hidden="1">
      <c r="BI191" s="196"/>
      <c r="BJ191" s="196"/>
      <c r="BK191" s="196"/>
      <c r="BL191" s="196"/>
      <c r="BM191" s="196"/>
      <c r="BN191" s="196"/>
      <c r="BO191" s="196"/>
      <c r="BP191" s="196"/>
      <c r="BQ191" s="196"/>
      <c r="BR191" s="196"/>
      <c r="BS191" s="196"/>
      <c r="BT191" s="196"/>
      <c r="BU191" s="196"/>
      <c r="BV191" s="196"/>
      <c r="BW191" s="196"/>
      <c r="BX191" s="196"/>
      <c r="BY191" s="196"/>
      <c r="BZ191" s="197"/>
      <c r="CA191" s="197"/>
      <c r="CB191" s="197"/>
      <c r="CC191" s="197"/>
      <c r="CD191" s="197"/>
      <c r="CE191" s="197"/>
      <c r="CF191" s="197"/>
    </row>
    <row r="192" spans="61:84" s="195" customFormat="1" ht="12.75" hidden="1">
      <c r="BI192" s="196"/>
      <c r="BJ192" s="196"/>
      <c r="BK192" s="196"/>
      <c r="BL192" s="196"/>
      <c r="BM192" s="196"/>
      <c r="BN192" s="196"/>
      <c r="BO192" s="196"/>
      <c r="BP192" s="196"/>
      <c r="BQ192" s="196"/>
      <c r="BR192" s="196"/>
      <c r="BS192" s="196"/>
      <c r="BT192" s="196"/>
      <c r="BU192" s="196"/>
      <c r="BV192" s="196"/>
      <c r="BW192" s="196"/>
      <c r="BX192" s="196"/>
      <c r="BY192" s="196"/>
      <c r="BZ192" s="197"/>
      <c r="CA192" s="197"/>
      <c r="CB192" s="197"/>
      <c r="CC192" s="197"/>
      <c r="CD192" s="197"/>
      <c r="CE192" s="197"/>
      <c r="CF192" s="197"/>
    </row>
    <row r="193" spans="61:84" s="195" customFormat="1" ht="12.75" hidden="1">
      <c r="BI193" s="196"/>
      <c r="BJ193" s="196"/>
      <c r="BK193" s="196"/>
      <c r="BL193" s="196"/>
      <c r="BM193" s="196"/>
      <c r="BN193" s="196"/>
      <c r="BO193" s="196"/>
      <c r="BP193" s="196"/>
      <c r="BQ193" s="196"/>
      <c r="BR193" s="196"/>
      <c r="BS193" s="196"/>
      <c r="BT193" s="196"/>
      <c r="BU193" s="196"/>
      <c r="BV193" s="196"/>
      <c r="BW193" s="196"/>
      <c r="BX193" s="196"/>
      <c r="BY193" s="196"/>
      <c r="BZ193" s="197"/>
      <c r="CA193" s="197"/>
      <c r="CB193" s="197"/>
      <c r="CC193" s="197"/>
      <c r="CD193" s="197"/>
      <c r="CE193" s="197"/>
      <c r="CF193" s="197"/>
    </row>
    <row r="194" spans="61:84" s="195" customFormat="1" ht="12.75" hidden="1">
      <c r="BI194" s="196"/>
      <c r="BJ194" s="196"/>
      <c r="BK194" s="196"/>
      <c r="BL194" s="196"/>
      <c r="BM194" s="196"/>
      <c r="BN194" s="196"/>
      <c r="BO194" s="196"/>
      <c r="BP194" s="196"/>
      <c r="BQ194" s="196"/>
      <c r="BR194" s="196"/>
      <c r="BS194" s="196"/>
      <c r="BT194" s="196"/>
      <c r="BU194" s="196"/>
      <c r="BV194" s="196"/>
      <c r="BW194" s="196"/>
      <c r="BX194" s="196"/>
      <c r="BY194" s="196"/>
      <c r="BZ194" s="197"/>
      <c r="CA194" s="197"/>
      <c r="CB194" s="197"/>
      <c r="CC194" s="197"/>
      <c r="CD194" s="197"/>
      <c r="CE194" s="197"/>
      <c r="CF194" s="197"/>
    </row>
    <row r="195" spans="61:84" s="195" customFormat="1" ht="12.75" hidden="1"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96"/>
      <c r="BT195" s="196"/>
      <c r="BU195" s="196"/>
      <c r="BV195" s="196"/>
      <c r="BW195" s="196"/>
      <c r="BX195" s="196"/>
      <c r="BY195" s="196"/>
      <c r="BZ195" s="197"/>
      <c r="CA195" s="197"/>
      <c r="CB195" s="197"/>
      <c r="CC195" s="197"/>
      <c r="CD195" s="197"/>
      <c r="CE195" s="197"/>
      <c r="CF195" s="197"/>
    </row>
    <row r="196" spans="61:84" s="195" customFormat="1" ht="12.75" hidden="1"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7"/>
      <c r="CA196" s="197"/>
      <c r="CB196" s="197"/>
      <c r="CC196" s="197"/>
      <c r="CD196" s="197"/>
      <c r="CE196" s="197"/>
      <c r="CF196" s="197"/>
    </row>
    <row r="197" spans="61:84" s="195" customFormat="1" ht="12.75" hidden="1">
      <c r="BI197" s="196"/>
      <c r="BJ197" s="196"/>
      <c r="BK197" s="196"/>
      <c r="BL197" s="196"/>
      <c r="BM197" s="196"/>
      <c r="BN197" s="196"/>
      <c r="BO197" s="196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7"/>
      <c r="CA197" s="197"/>
      <c r="CB197" s="197"/>
      <c r="CC197" s="197"/>
      <c r="CD197" s="197"/>
      <c r="CE197" s="197"/>
      <c r="CF197" s="197"/>
    </row>
    <row r="198" spans="61:84" s="195" customFormat="1" ht="12.75" hidden="1"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196"/>
      <c r="BX198" s="196"/>
      <c r="BY198" s="196"/>
      <c r="BZ198" s="197"/>
      <c r="CA198" s="197"/>
      <c r="CB198" s="197"/>
      <c r="CC198" s="197"/>
      <c r="CD198" s="197"/>
      <c r="CE198" s="197"/>
      <c r="CF198" s="197"/>
    </row>
    <row r="199" spans="61:84" s="195" customFormat="1" ht="12.75" hidden="1"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7"/>
      <c r="CA199" s="197"/>
      <c r="CB199" s="197"/>
      <c r="CC199" s="197"/>
      <c r="CD199" s="197"/>
      <c r="CE199" s="197"/>
      <c r="CF199" s="197"/>
    </row>
    <row r="200" spans="61:84" s="195" customFormat="1" ht="12.75" hidden="1">
      <c r="BI200" s="196"/>
      <c r="BJ200" s="196"/>
      <c r="BK200" s="196"/>
      <c r="BL200" s="196"/>
      <c r="BM200" s="196"/>
      <c r="BN200" s="196"/>
      <c r="BO200" s="196"/>
      <c r="BP200" s="196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7"/>
      <c r="CA200" s="197"/>
      <c r="CB200" s="197"/>
      <c r="CC200" s="197"/>
      <c r="CD200" s="197"/>
      <c r="CE200" s="197"/>
      <c r="CF200" s="197"/>
    </row>
    <row r="201" spans="61:84" s="195" customFormat="1" ht="12.75" hidden="1">
      <c r="BI201" s="196"/>
      <c r="BJ201" s="196"/>
      <c r="BK201" s="196"/>
      <c r="BL201" s="196"/>
      <c r="BM201" s="196"/>
      <c r="BN201" s="196"/>
      <c r="BO201" s="196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7"/>
      <c r="CA201" s="197"/>
      <c r="CB201" s="197"/>
      <c r="CC201" s="197"/>
      <c r="CD201" s="197"/>
      <c r="CE201" s="197"/>
      <c r="CF201" s="197"/>
    </row>
    <row r="202" spans="61:84" s="195" customFormat="1" ht="12.75" hidden="1">
      <c r="BI202" s="196"/>
      <c r="BJ202" s="196"/>
      <c r="BK202" s="196"/>
      <c r="BL202" s="196"/>
      <c r="BM202" s="196"/>
      <c r="BN202" s="196"/>
      <c r="BO202" s="196"/>
      <c r="BP202" s="196"/>
      <c r="BQ202" s="196"/>
      <c r="BR202" s="196"/>
      <c r="BS202" s="196"/>
      <c r="BT202" s="196"/>
      <c r="BU202" s="196"/>
      <c r="BV202" s="196"/>
      <c r="BW202" s="196"/>
      <c r="BX202" s="196"/>
      <c r="BY202" s="196"/>
      <c r="BZ202" s="197"/>
      <c r="CA202" s="197"/>
      <c r="CB202" s="197"/>
      <c r="CC202" s="197"/>
      <c r="CD202" s="197"/>
      <c r="CE202" s="197"/>
      <c r="CF202" s="197"/>
    </row>
    <row r="203" spans="61:84" s="195" customFormat="1" ht="12.75" hidden="1">
      <c r="BI203" s="196"/>
      <c r="BJ203" s="196"/>
      <c r="BK203" s="196"/>
      <c r="BL203" s="196"/>
      <c r="BM203" s="196"/>
      <c r="BN203" s="196"/>
      <c r="BO203" s="196"/>
      <c r="BP203" s="196"/>
      <c r="BQ203" s="196"/>
      <c r="BR203" s="196"/>
      <c r="BS203" s="196"/>
      <c r="BT203" s="196"/>
      <c r="BU203" s="196"/>
      <c r="BV203" s="196"/>
      <c r="BW203" s="196"/>
      <c r="BX203" s="196"/>
      <c r="BY203" s="196"/>
      <c r="BZ203" s="197"/>
      <c r="CA203" s="197"/>
      <c r="CB203" s="197"/>
      <c r="CC203" s="197"/>
      <c r="CD203" s="197"/>
      <c r="CE203" s="197"/>
      <c r="CF203" s="197"/>
    </row>
    <row r="204" spans="61:84" s="195" customFormat="1" ht="12.75" hidden="1">
      <c r="BI204" s="196"/>
      <c r="BJ204" s="196"/>
      <c r="BK204" s="196"/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7"/>
      <c r="CA204" s="197"/>
      <c r="CB204" s="197"/>
      <c r="CC204" s="197"/>
      <c r="CD204" s="197"/>
      <c r="CE204" s="197"/>
      <c r="CF204" s="197"/>
    </row>
    <row r="205" spans="61:84" s="195" customFormat="1" ht="12.75" hidden="1">
      <c r="BI205" s="196"/>
      <c r="BJ205" s="196"/>
      <c r="BK205" s="196"/>
      <c r="BL205" s="196"/>
      <c r="BM205" s="196"/>
      <c r="BN205" s="196"/>
      <c r="BO205" s="196"/>
      <c r="BP205" s="196"/>
      <c r="BQ205" s="196"/>
      <c r="BR205" s="196"/>
      <c r="BS205" s="196"/>
      <c r="BT205" s="196"/>
      <c r="BU205" s="196"/>
      <c r="BV205" s="196"/>
      <c r="BW205" s="196"/>
      <c r="BX205" s="196"/>
      <c r="BY205" s="196"/>
      <c r="BZ205" s="197"/>
      <c r="CA205" s="197"/>
      <c r="CB205" s="197"/>
      <c r="CC205" s="197"/>
      <c r="CD205" s="197"/>
      <c r="CE205" s="197"/>
      <c r="CF205" s="197"/>
    </row>
    <row r="206" spans="61:84" s="195" customFormat="1" ht="12.75" hidden="1">
      <c r="BI206" s="196"/>
      <c r="BJ206" s="196"/>
      <c r="BK206" s="196"/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7"/>
      <c r="CA206" s="197"/>
      <c r="CB206" s="197"/>
      <c r="CC206" s="197"/>
      <c r="CD206" s="197"/>
      <c r="CE206" s="197"/>
      <c r="CF206" s="197"/>
    </row>
    <row r="207" spans="61:84" s="195" customFormat="1" ht="12.75" hidden="1">
      <c r="BI207" s="196"/>
      <c r="BJ207" s="196"/>
      <c r="BK207" s="196"/>
      <c r="BL207" s="196"/>
      <c r="BM207" s="196"/>
      <c r="BN207" s="196"/>
      <c r="BO207" s="196"/>
      <c r="BP207" s="196"/>
      <c r="BQ207" s="196"/>
      <c r="BR207" s="196"/>
      <c r="BS207" s="196"/>
      <c r="BT207" s="196"/>
      <c r="BU207" s="196"/>
      <c r="BV207" s="196"/>
      <c r="BW207" s="196"/>
      <c r="BX207" s="196"/>
      <c r="BY207" s="196"/>
      <c r="BZ207" s="197"/>
      <c r="CA207" s="197"/>
      <c r="CB207" s="197"/>
      <c r="CC207" s="197"/>
      <c r="CD207" s="197"/>
      <c r="CE207" s="197"/>
      <c r="CF207" s="197"/>
    </row>
    <row r="208" spans="61:84" s="195" customFormat="1" ht="12.75" hidden="1"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7"/>
      <c r="CA208" s="197"/>
      <c r="CB208" s="197"/>
      <c r="CC208" s="197"/>
      <c r="CD208" s="197"/>
      <c r="CE208" s="197"/>
      <c r="CF208" s="197"/>
    </row>
    <row r="209" spans="61:84" s="195" customFormat="1" ht="12.75" hidden="1">
      <c r="BI209" s="196"/>
      <c r="BJ209" s="196"/>
      <c r="BK209" s="196"/>
      <c r="BL209" s="196"/>
      <c r="BM209" s="196"/>
      <c r="BN209" s="196"/>
      <c r="BO209" s="196"/>
      <c r="BP209" s="196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7"/>
      <c r="CA209" s="197"/>
      <c r="CB209" s="197"/>
      <c r="CC209" s="197"/>
      <c r="CD209" s="197"/>
      <c r="CE209" s="197"/>
      <c r="CF209" s="197"/>
    </row>
    <row r="210" spans="61:84" s="195" customFormat="1" ht="12.75" hidden="1"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7"/>
      <c r="CA210" s="197"/>
      <c r="CB210" s="197"/>
      <c r="CC210" s="197"/>
      <c r="CD210" s="197"/>
      <c r="CE210" s="197"/>
      <c r="CF210" s="197"/>
    </row>
    <row r="211" spans="61:84" s="195" customFormat="1" ht="12.75" hidden="1"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7"/>
      <c r="CA211" s="197"/>
      <c r="CB211" s="197"/>
      <c r="CC211" s="197"/>
      <c r="CD211" s="197"/>
      <c r="CE211" s="197"/>
      <c r="CF211" s="197"/>
    </row>
    <row r="212" spans="61:84" s="195" customFormat="1" ht="12.75" hidden="1">
      <c r="BI212" s="196"/>
      <c r="BJ212" s="196"/>
      <c r="BK212" s="196"/>
      <c r="BL212" s="196"/>
      <c r="BM212" s="196"/>
      <c r="BN212" s="196"/>
      <c r="BO212" s="196"/>
      <c r="BP212" s="196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7"/>
      <c r="CA212" s="197"/>
      <c r="CB212" s="197"/>
      <c r="CC212" s="197"/>
      <c r="CD212" s="197"/>
      <c r="CE212" s="197"/>
      <c r="CF212" s="197"/>
    </row>
    <row r="213" spans="61:84" s="195" customFormat="1" ht="12.75" hidden="1">
      <c r="BI213" s="196"/>
      <c r="BJ213" s="196"/>
      <c r="BK213" s="196"/>
      <c r="BL213" s="196"/>
      <c r="BM213" s="196"/>
      <c r="BN213" s="196"/>
      <c r="BO213" s="196"/>
      <c r="BP213" s="196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7"/>
      <c r="CA213" s="197"/>
      <c r="CB213" s="197"/>
      <c r="CC213" s="197"/>
      <c r="CD213" s="197"/>
      <c r="CE213" s="197"/>
      <c r="CF213" s="197"/>
    </row>
    <row r="214" spans="61:84" s="195" customFormat="1" ht="12.75" hidden="1">
      <c r="BI214" s="196"/>
      <c r="BJ214" s="196"/>
      <c r="BK214" s="196"/>
      <c r="BL214" s="196"/>
      <c r="BM214" s="196"/>
      <c r="BN214" s="196"/>
      <c r="BO214" s="196"/>
      <c r="BP214" s="196"/>
      <c r="BQ214" s="196"/>
      <c r="BR214" s="196"/>
      <c r="BS214" s="196"/>
      <c r="BT214" s="196"/>
      <c r="BU214" s="196"/>
      <c r="BV214" s="196"/>
      <c r="BW214" s="196"/>
      <c r="BX214" s="196"/>
      <c r="BY214" s="196"/>
      <c r="BZ214" s="197"/>
      <c r="CA214" s="197"/>
      <c r="CB214" s="197"/>
      <c r="CC214" s="197"/>
      <c r="CD214" s="197"/>
      <c r="CE214" s="197"/>
      <c r="CF214" s="197"/>
    </row>
    <row r="215" spans="61:84" s="195" customFormat="1" ht="12.75" hidden="1">
      <c r="BI215" s="196"/>
      <c r="BJ215" s="196"/>
      <c r="BK215" s="196"/>
      <c r="BL215" s="196"/>
      <c r="BM215" s="196"/>
      <c r="BN215" s="196"/>
      <c r="BO215" s="196"/>
      <c r="BP215" s="196"/>
      <c r="BQ215" s="196"/>
      <c r="BR215" s="196"/>
      <c r="BS215" s="196"/>
      <c r="BT215" s="196"/>
      <c r="BU215" s="196"/>
      <c r="BV215" s="196"/>
      <c r="BW215" s="196"/>
      <c r="BX215" s="196"/>
      <c r="BY215" s="196"/>
      <c r="BZ215" s="197"/>
      <c r="CA215" s="197"/>
      <c r="CB215" s="197"/>
      <c r="CC215" s="197"/>
      <c r="CD215" s="197"/>
      <c r="CE215" s="197"/>
      <c r="CF215" s="197"/>
    </row>
    <row r="216" spans="61:84" s="195" customFormat="1" ht="12.75" hidden="1">
      <c r="BI216" s="196"/>
      <c r="BJ216" s="196"/>
      <c r="BK216" s="196"/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7"/>
      <c r="CA216" s="197"/>
      <c r="CB216" s="197"/>
      <c r="CC216" s="197"/>
      <c r="CD216" s="197"/>
      <c r="CE216" s="197"/>
      <c r="CF216" s="197"/>
    </row>
    <row r="217" spans="61:84" s="195" customFormat="1" ht="12.75" hidden="1">
      <c r="BI217" s="196"/>
      <c r="BJ217" s="196"/>
      <c r="BK217" s="196"/>
      <c r="BL217" s="196"/>
      <c r="BM217" s="196"/>
      <c r="BN217" s="196"/>
      <c r="BO217" s="196"/>
      <c r="BP217" s="196"/>
      <c r="BQ217" s="196"/>
      <c r="BR217" s="196"/>
      <c r="BS217" s="196"/>
      <c r="BT217" s="196"/>
      <c r="BU217" s="196"/>
      <c r="BV217" s="196"/>
      <c r="BW217" s="196"/>
      <c r="BX217" s="196"/>
      <c r="BY217" s="196"/>
      <c r="BZ217" s="197"/>
      <c r="CA217" s="197"/>
      <c r="CB217" s="197"/>
      <c r="CC217" s="197"/>
      <c r="CD217" s="197"/>
      <c r="CE217" s="197"/>
      <c r="CF217" s="197"/>
    </row>
    <row r="218" spans="61:84" s="195" customFormat="1" ht="12.75" hidden="1">
      <c r="BI218" s="196"/>
      <c r="BJ218" s="196"/>
      <c r="BK218" s="196"/>
      <c r="BL218" s="196"/>
      <c r="BM218" s="196"/>
      <c r="BN218" s="196"/>
      <c r="BO218" s="196"/>
      <c r="BP218" s="196"/>
      <c r="BQ218" s="196"/>
      <c r="BR218" s="196"/>
      <c r="BS218" s="196"/>
      <c r="BT218" s="196"/>
      <c r="BU218" s="196"/>
      <c r="BV218" s="196"/>
      <c r="BW218" s="196"/>
      <c r="BX218" s="196"/>
      <c r="BY218" s="196"/>
      <c r="BZ218" s="197"/>
      <c r="CA218" s="197"/>
      <c r="CB218" s="197"/>
      <c r="CC218" s="197"/>
      <c r="CD218" s="197"/>
      <c r="CE218" s="197"/>
      <c r="CF218" s="197"/>
    </row>
    <row r="219" spans="61:84" s="195" customFormat="1" ht="12.75" hidden="1">
      <c r="BI219" s="196"/>
      <c r="BJ219" s="196"/>
      <c r="BK219" s="196"/>
      <c r="BL219" s="196"/>
      <c r="BM219" s="196"/>
      <c r="BN219" s="196"/>
      <c r="BO219" s="196"/>
      <c r="BP219" s="196"/>
      <c r="BQ219" s="196"/>
      <c r="BR219" s="196"/>
      <c r="BS219" s="196"/>
      <c r="BT219" s="196"/>
      <c r="BU219" s="196"/>
      <c r="BV219" s="196"/>
      <c r="BW219" s="196"/>
      <c r="BX219" s="196"/>
      <c r="BY219" s="196"/>
      <c r="BZ219" s="197"/>
      <c r="CA219" s="197"/>
      <c r="CB219" s="197"/>
      <c r="CC219" s="197"/>
      <c r="CD219" s="197"/>
      <c r="CE219" s="197"/>
      <c r="CF219" s="197"/>
    </row>
    <row r="220" spans="61:84" s="195" customFormat="1" ht="12.75" hidden="1">
      <c r="BI220" s="196"/>
      <c r="BJ220" s="196"/>
      <c r="BK220" s="196"/>
      <c r="BL220" s="196"/>
      <c r="BM220" s="196"/>
      <c r="BN220" s="196"/>
      <c r="BO220" s="196"/>
      <c r="BP220" s="196"/>
      <c r="BQ220" s="196"/>
      <c r="BR220" s="196"/>
      <c r="BS220" s="196"/>
      <c r="BT220" s="196"/>
      <c r="BU220" s="196"/>
      <c r="BV220" s="196"/>
      <c r="BW220" s="196"/>
      <c r="BX220" s="196"/>
      <c r="BY220" s="196"/>
      <c r="BZ220" s="197"/>
      <c r="CA220" s="197"/>
      <c r="CB220" s="197"/>
      <c r="CC220" s="197"/>
      <c r="CD220" s="197"/>
      <c r="CE220" s="197"/>
      <c r="CF220" s="197"/>
    </row>
    <row r="221" spans="61:84" s="195" customFormat="1" ht="12.75" hidden="1">
      <c r="BI221" s="196"/>
      <c r="BJ221" s="196"/>
      <c r="BK221" s="196"/>
      <c r="BL221" s="196"/>
      <c r="BM221" s="196"/>
      <c r="BN221" s="196"/>
      <c r="BO221" s="196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197"/>
      <c r="CA221" s="197"/>
      <c r="CB221" s="197"/>
      <c r="CC221" s="197"/>
      <c r="CD221" s="197"/>
      <c r="CE221" s="197"/>
      <c r="CF221" s="197"/>
    </row>
    <row r="222" spans="61:84" s="195" customFormat="1" ht="12.75" hidden="1">
      <c r="BI222" s="196"/>
      <c r="BJ222" s="196"/>
      <c r="BK222" s="196"/>
      <c r="BL222" s="196"/>
      <c r="BM222" s="196"/>
      <c r="BN222" s="196"/>
      <c r="BO222" s="196"/>
      <c r="BP222" s="196"/>
      <c r="BQ222" s="196"/>
      <c r="BR222" s="196"/>
      <c r="BS222" s="196"/>
      <c r="BT222" s="196"/>
      <c r="BU222" s="196"/>
      <c r="BV222" s="196"/>
      <c r="BW222" s="196"/>
      <c r="BX222" s="196"/>
      <c r="BY222" s="196"/>
      <c r="BZ222" s="197"/>
      <c r="CA222" s="197"/>
      <c r="CB222" s="197"/>
      <c r="CC222" s="197"/>
      <c r="CD222" s="197"/>
      <c r="CE222" s="197"/>
      <c r="CF222" s="197"/>
    </row>
    <row r="1181" ht="12.75"/>
    <row r="1182" ht="12.75"/>
    <row r="1183" ht="12.75"/>
    <row r="1184" ht="12.75"/>
    <row r="1185" ht="12.75"/>
    <row r="1186" ht="12.75"/>
    <row r="1187" ht="12.75"/>
  </sheetData>
  <sheetProtection selectLockedCells="1" selectUnlockedCells="1"/>
  <mergeCells count="429">
    <mergeCell ref="B2:AS2"/>
    <mergeCell ref="B3:AT3"/>
    <mergeCell ref="AW3:BC3"/>
    <mergeCell ref="B4:AS4"/>
    <mergeCell ref="B6:AS6"/>
    <mergeCell ref="B8:AS8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B14:G14"/>
    <mergeCell ref="H14:K14"/>
    <mergeCell ref="U14:V14"/>
    <mergeCell ref="X14:AB14"/>
    <mergeCell ref="AC14:AH14"/>
    <mergeCell ref="AI14:AM14"/>
    <mergeCell ref="AO14:AV14"/>
    <mergeCell ref="AW14:BA14"/>
    <mergeCell ref="B18:V18"/>
    <mergeCell ref="AA18:AU18"/>
    <mergeCell ref="B19:V19"/>
    <mergeCell ref="AA19:AU19"/>
    <mergeCell ref="B20:V20"/>
    <mergeCell ref="AA20:AU20"/>
    <mergeCell ref="B21:V21"/>
    <mergeCell ref="AA21:AU21"/>
    <mergeCell ref="B22:V22"/>
    <mergeCell ref="AA22:AU22"/>
    <mergeCell ref="B23:V23"/>
    <mergeCell ref="AA23:AU23"/>
    <mergeCell ref="B27:C27"/>
    <mergeCell ref="D27:F27"/>
    <mergeCell ref="G27:J27"/>
    <mergeCell ref="K27:BA27"/>
    <mergeCell ref="BB27:BF27"/>
    <mergeCell ref="B28:C28"/>
    <mergeCell ref="D28:F28"/>
    <mergeCell ref="G28:J28"/>
    <mergeCell ref="K28:AE28"/>
    <mergeCell ref="AG28:BA28"/>
    <mergeCell ref="BB28:BD28"/>
    <mergeCell ref="BE28:BF28"/>
    <mergeCell ref="B29:C29"/>
    <mergeCell ref="D29:F29"/>
    <mergeCell ref="G29:J29"/>
    <mergeCell ref="K29:AE29"/>
    <mergeCell ref="AG29:BA29"/>
    <mergeCell ref="BB29:BD29"/>
    <mergeCell ref="BE29:BF29"/>
    <mergeCell ref="B30:C30"/>
    <mergeCell ref="D30:F30"/>
    <mergeCell ref="G30:J30"/>
    <mergeCell ref="K30:AE30"/>
    <mergeCell ref="AG30:BA30"/>
    <mergeCell ref="BB30:BD30"/>
    <mergeCell ref="BE30:BF30"/>
    <mergeCell ref="B31:C31"/>
    <mergeCell ref="D31:F31"/>
    <mergeCell ref="G31:J31"/>
    <mergeCell ref="K31:AE31"/>
    <mergeCell ref="AG31:BA31"/>
    <mergeCell ref="BB31:BD31"/>
    <mergeCell ref="BE31:BF31"/>
    <mergeCell ref="B32:C32"/>
    <mergeCell ref="D32:F32"/>
    <mergeCell ref="G32:J32"/>
    <mergeCell ref="K32:AE32"/>
    <mergeCell ref="AG32:BA32"/>
    <mergeCell ref="BB32:BD32"/>
    <mergeCell ref="BE32:BF32"/>
    <mergeCell ref="B33:C33"/>
    <mergeCell ref="D33:F33"/>
    <mergeCell ref="G33:J33"/>
    <mergeCell ref="K33:AE33"/>
    <mergeCell ref="AG33:BA33"/>
    <mergeCell ref="BB33:BD33"/>
    <mergeCell ref="BE33:BF33"/>
    <mergeCell ref="B34:C34"/>
    <mergeCell ref="D34:F34"/>
    <mergeCell ref="G34:J34"/>
    <mergeCell ref="K34:AE34"/>
    <mergeCell ref="AG34:BA34"/>
    <mergeCell ref="BB34:BD34"/>
    <mergeCell ref="BE34:BF34"/>
    <mergeCell ref="B35:C35"/>
    <mergeCell ref="D35:F35"/>
    <mergeCell ref="G35:J35"/>
    <mergeCell ref="K35:AE35"/>
    <mergeCell ref="AG35:BA35"/>
    <mergeCell ref="BB35:BD35"/>
    <mergeCell ref="BE35:BF35"/>
    <mergeCell ref="B36:C36"/>
    <mergeCell ref="D36:F36"/>
    <mergeCell ref="G36:J36"/>
    <mergeCell ref="K36:AE36"/>
    <mergeCell ref="AG36:BA36"/>
    <mergeCell ref="BB36:BD36"/>
    <mergeCell ref="BE36:BF36"/>
    <mergeCell ref="B37:C37"/>
    <mergeCell ref="D37:F37"/>
    <mergeCell ref="G37:J37"/>
    <mergeCell ref="K37:AE37"/>
    <mergeCell ref="AG37:BA37"/>
    <mergeCell ref="BB37:BD37"/>
    <mergeCell ref="BE37:BF37"/>
    <mergeCell ref="B38:C38"/>
    <mergeCell ref="D38:F38"/>
    <mergeCell ref="G38:J38"/>
    <mergeCell ref="K38:AE38"/>
    <mergeCell ref="AG38:BA38"/>
    <mergeCell ref="BB38:BD38"/>
    <mergeCell ref="BE38:BF38"/>
    <mergeCell ref="B39:C39"/>
    <mergeCell ref="D39:F39"/>
    <mergeCell ref="G39:J39"/>
    <mergeCell ref="K39:AE39"/>
    <mergeCell ref="AG39:BA39"/>
    <mergeCell ref="BB39:BD39"/>
    <mergeCell ref="BE39:BF39"/>
    <mergeCell ref="B40:C40"/>
    <mergeCell ref="D40:F40"/>
    <mergeCell ref="G40:J40"/>
    <mergeCell ref="K40:AE40"/>
    <mergeCell ref="AG40:BA40"/>
    <mergeCell ref="BB40:BD40"/>
    <mergeCell ref="BE40:BF40"/>
    <mergeCell ref="B41:C41"/>
    <mergeCell ref="D41:F41"/>
    <mergeCell ref="G41:J41"/>
    <mergeCell ref="K41:AE41"/>
    <mergeCell ref="AG41:BA41"/>
    <mergeCell ref="BB41:BD41"/>
    <mergeCell ref="BE41:BF41"/>
    <mergeCell ref="B42:C42"/>
    <mergeCell ref="D42:F42"/>
    <mergeCell ref="G42:J42"/>
    <mergeCell ref="K42:AE42"/>
    <mergeCell ref="AG42:BA42"/>
    <mergeCell ref="BB42:BD42"/>
    <mergeCell ref="BE42:BF42"/>
    <mergeCell ref="B43:C43"/>
    <mergeCell ref="D43:F43"/>
    <mergeCell ref="G43:J43"/>
    <mergeCell ref="K43:AE43"/>
    <mergeCell ref="AG43:BA43"/>
    <mergeCell ref="BB43:BD43"/>
    <mergeCell ref="BE43:BF43"/>
    <mergeCell ref="B44:C44"/>
    <mergeCell ref="D44:F44"/>
    <mergeCell ref="G44:J44"/>
    <mergeCell ref="K44:AE44"/>
    <mergeCell ref="AG44:BA44"/>
    <mergeCell ref="BB44:BD44"/>
    <mergeCell ref="BE44:BF44"/>
    <mergeCell ref="B45:C45"/>
    <mergeCell ref="D45:F45"/>
    <mergeCell ref="G45:J45"/>
    <mergeCell ref="K45:AE45"/>
    <mergeCell ref="AG45:BA45"/>
    <mergeCell ref="BB45:BD45"/>
    <mergeCell ref="BE45:BF45"/>
    <mergeCell ref="B46:C46"/>
    <mergeCell ref="D46:F46"/>
    <mergeCell ref="G46:J46"/>
    <mergeCell ref="K46:AE46"/>
    <mergeCell ref="AG46:BA46"/>
    <mergeCell ref="BB46:BD46"/>
    <mergeCell ref="BE46:BF46"/>
    <mergeCell ref="B47:C47"/>
    <mergeCell ref="D47:F47"/>
    <mergeCell ref="G47:J47"/>
    <mergeCell ref="K47:AE47"/>
    <mergeCell ref="AG47:BA47"/>
    <mergeCell ref="BB47:BD47"/>
    <mergeCell ref="BE47:BF47"/>
    <mergeCell ref="AG49:AI56"/>
    <mergeCell ref="AJ49:AL56"/>
    <mergeCell ref="AM49:AO56"/>
    <mergeCell ref="AP49:AR56"/>
    <mergeCell ref="AS49:AU56"/>
    <mergeCell ref="B55:H55"/>
    <mergeCell ref="B56:E56"/>
    <mergeCell ref="F56:H56"/>
    <mergeCell ref="J56:AF56"/>
    <mergeCell ref="AV56:AW56"/>
    <mergeCell ref="AX56:AY56"/>
    <mergeCell ref="AZ56:BA56"/>
    <mergeCell ref="BB56:BC56"/>
    <mergeCell ref="BD56:BH56"/>
    <mergeCell ref="BI56:BK56"/>
    <mergeCell ref="BL56:BN56"/>
    <mergeCell ref="B57:E57"/>
    <mergeCell ref="F57:H57"/>
    <mergeCell ref="J57:K57"/>
    <mergeCell ref="L57:AF57"/>
    <mergeCell ref="AG57:AI57"/>
    <mergeCell ref="AJ57:AL57"/>
    <mergeCell ref="AM57:AO57"/>
    <mergeCell ref="AP57:AR57"/>
    <mergeCell ref="AS57:AU57"/>
    <mergeCell ref="AV57:AW57"/>
    <mergeCell ref="AX57:AY57"/>
    <mergeCell ref="AZ57:BA57"/>
    <mergeCell ref="BB57:BC57"/>
    <mergeCell ref="BD57:BE57"/>
    <mergeCell ref="BG57:BH57"/>
    <mergeCell ref="BI57:BK57"/>
    <mergeCell ref="BL57:BN57"/>
    <mergeCell ref="B58:E58"/>
    <mergeCell ref="F58:H58"/>
    <mergeCell ref="J58:K58"/>
    <mergeCell ref="L58:AF58"/>
    <mergeCell ref="AG58:AI58"/>
    <mergeCell ref="AJ58:AL58"/>
    <mergeCell ref="AM58:AO58"/>
    <mergeCell ref="AP58:AR58"/>
    <mergeCell ref="AS58:AU58"/>
    <mergeCell ref="AV58:AW58"/>
    <mergeCell ref="AX58:AY58"/>
    <mergeCell ref="AZ58:BA58"/>
    <mergeCell ref="BB58:BC58"/>
    <mergeCell ref="BD58:BE58"/>
    <mergeCell ref="BG58:BH58"/>
    <mergeCell ref="BI58:BK58"/>
    <mergeCell ref="BL58:BN58"/>
    <mergeCell ref="B59:E59"/>
    <mergeCell ref="F59:H59"/>
    <mergeCell ref="J59:K59"/>
    <mergeCell ref="L59:AF59"/>
    <mergeCell ref="AG59:AI59"/>
    <mergeCell ref="AJ59:AL59"/>
    <mergeCell ref="AM59:AO59"/>
    <mergeCell ref="AP59:AR59"/>
    <mergeCell ref="AS59:AU59"/>
    <mergeCell ref="AV59:AW59"/>
    <mergeCell ref="AX59:AY59"/>
    <mergeCell ref="AZ59:BA59"/>
    <mergeCell ref="BB59:BC59"/>
    <mergeCell ref="BD59:BE59"/>
    <mergeCell ref="BG59:BH59"/>
    <mergeCell ref="BI59:BK59"/>
    <mergeCell ref="BL59:BN59"/>
    <mergeCell ref="B60:E60"/>
    <mergeCell ref="F60:H60"/>
    <mergeCell ref="J60:K60"/>
    <mergeCell ref="L60:AF60"/>
    <mergeCell ref="AG60:AI60"/>
    <mergeCell ref="AJ60:AL60"/>
    <mergeCell ref="AM60:AO60"/>
    <mergeCell ref="AP60:AR60"/>
    <mergeCell ref="AS60:AU60"/>
    <mergeCell ref="AV60:AW60"/>
    <mergeCell ref="AX60:AY60"/>
    <mergeCell ref="AZ60:BA60"/>
    <mergeCell ref="BB60:BC60"/>
    <mergeCell ref="BD60:BE60"/>
    <mergeCell ref="BG60:BH60"/>
    <mergeCell ref="BI60:BK60"/>
    <mergeCell ref="BL60:BN60"/>
    <mergeCell ref="B61:E61"/>
    <mergeCell ref="F61:H61"/>
    <mergeCell ref="J61:K61"/>
    <mergeCell ref="L61:AF61"/>
    <mergeCell ref="AG61:AI61"/>
    <mergeCell ref="AJ61:AL61"/>
    <mergeCell ref="AM61:AO61"/>
    <mergeCell ref="AP61:AR61"/>
    <mergeCell ref="AS61:AU61"/>
    <mergeCell ref="AV61:AW61"/>
    <mergeCell ref="AX61:AY61"/>
    <mergeCell ref="AZ61:BA61"/>
    <mergeCell ref="BB61:BC61"/>
    <mergeCell ref="BD61:BE61"/>
    <mergeCell ref="BG61:BH61"/>
    <mergeCell ref="BI61:BK61"/>
    <mergeCell ref="BL61:BN61"/>
    <mergeCell ref="AG63:AI70"/>
    <mergeCell ref="AJ63:AL70"/>
    <mergeCell ref="AM63:AO70"/>
    <mergeCell ref="AP63:AR70"/>
    <mergeCell ref="AS63:AU70"/>
    <mergeCell ref="B69:H69"/>
    <mergeCell ref="B70:E70"/>
    <mergeCell ref="F70:H70"/>
    <mergeCell ref="J70:AF70"/>
    <mergeCell ref="AV70:AW70"/>
    <mergeCell ref="AX70:AY70"/>
    <mergeCell ref="AZ70:BA70"/>
    <mergeCell ref="BB70:BC70"/>
    <mergeCell ref="BD70:BH70"/>
    <mergeCell ref="BI70:BK70"/>
    <mergeCell ref="BL70:BN70"/>
    <mergeCell ref="B71:E71"/>
    <mergeCell ref="F71:H71"/>
    <mergeCell ref="J71:K71"/>
    <mergeCell ref="L71:AF71"/>
    <mergeCell ref="AG71:AI71"/>
    <mergeCell ref="AJ71:AL71"/>
    <mergeCell ref="AM71:AO71"/>
    <mergeCell ref="AP71:AR71"/>
    <mergeCell ref="AS71:AU71"/>
    <mergeCell ref="AV71:AW71"/>
    <mergeCell ref="AX71:AY71"/>
    <mergeCell ref="AZ71:BA71"/>
    <mergeCell ref="BB71:BC71"/>
    <mergeCell ref="BD71:BE71"/>
    <mergeCell ref="BG71:BH71"/>
    <mergeCell ref="BI71:BK71"/>
    <mergeCell ref="BL71:BN71"/>
    <mergeCell ref="B72:E72"/>
    <mergeCell ref="F72:H72"/>
    <mergeCell ref="J72:K72"/>
    <mergeCell ref="L72:AF72"/>
    <mergeCell ref="AG72:AI72"/>
    <mergeCell ref="AJ72:AL72"/>
    <mergeCell ref="AM72:AO72"/>
    <mergeCell ref="AP72:AR72"/>
    <mergeCell ref="AS72:AU72"/>
    <mergeCell ref="AV72:AW72"/>
    <mergeCell ref="AX72:AY72"/>
    <mergeCell ref="AZ72:BA72"/>
    <mergeCell ref="BB72:BC72"/>
    <mergeCell ref="BD72:BE72"/>
    <mergeCell ref="BG72:BH72"/>
    <mergeCell ref="BI72:BK72"/>
    <mergeCell ref="BL72:BN72"/>
    <mergeCell ref="B73:E73"/>
    <mergeCell ref="F73:H73"/>
    <mergeCell ref="J73:K73"/>
    <mergeCell ref="L73:AF73"/>
    <mergeCell ref="AG73:AI73"/>
    <mergeCell ref="AJ73:AL73"/>
    <mergeCell ref="AM73:AO73"/>
    <mergeCell ref="AP73:AR73"/>
    <mergeCell ref="AS73:AU73"/>
    <mergeCell ref="AV73:AW73"/>
    <mergeCell ref="AX73:AY73"/>
    <mergeCell ref="AZ73:BA73"/>
    <mergeCell ref="BB73:BC73"/>
    <mergeCell ref="BD73:BE73"/>
    <mergeCell ref="BG73:BH73"/>
    <mergeCell ref="BI73:BK73"/>
    <mergeCell ref="BL73:BN73"/>
    <mergeCell ref="B74:E74"/>
    <mergeCell ref="F74:H74"/>
    <mergeCell ref="J74:K74"/>
    <mergeCell ref="L74:AF74"/>
    <mergeCell ref="AG74:AI74"/>
    <mergeCell ref="AJ74:AL74"/>
    <mergeCell ref="AM74:AO74"/>
    <mergeCell ref="AP74:AR74"/>
    <mergeCell ref="AS74:AU74"/>
    <mergeCell ref="AV74:AW74"/>
    <mergeCell ref="AX74:AY74"/>
    <mergeCell ref="AZ74:BA74"/>
    <mergeCell ref="BB74:BC74"/>
    <mergeCell ref="BD74:BE74"/>
    <mergeCell ref="BG74:BH74"/>
    <mergeCell ref="BI74:BK74"/>
    <mergeCell ref="BL74:BN74"/>
    <mergeCell ref="B75:E75"/>
    <mergeCell ref="F75:H75"/>
    <mergeCell ref="J75:K75"/>
    <mergeCell ref="L75:AF75"/>
    <mergeCell ref="AG75:AI75"/>
    <mergeCell ref="AJ75:AL75"/>
    <mergeCell ref="AM75:AO75"/>
    <mergeCell ref="AP75:AR75"/>
    <mergeCell ref="AS75:AU75"/>
    <mergeCell ref="AV75:AW75"/>
    <mergeCell ref="AX75:AY75"/>
    <mergeCell ref="AZ75:BA75"/>
    <mergeCell ref="BB75:BC75"/>
    <mergeCell ref="BD75:BE75"/>
    <mergeCell ref="BG75:BH75"/>
    <mergeCell ref="BI75:BK75"/>
    <mergeCell ref="BL75:BN75"/>
    <mergeCell ref="B78:G78"/>
    <mergeCell ref="H78:K78"/>
    <mergeCell ref="U78:V78"/>
    <mergeCell ref="X78:AB78"/>
    <mergeCell ref="AC78:AH78"/>
    <mergeCell ref="AI78:AM78"/>
    <mergeCell ref="AO78:AV78"/>
    <mergeCell ref="AW78:BA78"/>
    <mergeCell ref="B81:C81"/>
    <mergeCell ref="D81:G81"/>
    <mergeCell ref="H81:AX81"/>
    <mergeCell ref="AY81:BC81"/>
    <mergeCell ref="BD81:BG81"/>
    <mergeCell ref="B82:C83"/>
    <mergeCell ref="D82:G83"/>
    <mergeCell ref="H82:AB82"/>
    <mergeCell ref="AD82:AX82"/>
    <mergeCell ref="AY82:BA82"/>
    <mergeCell ref="BB82:BC82"/>
    <mergeCell ref="BD82:BG82"/>
    <mergeCell ref="H83:AB83"/>
    <mergeCell ref="AD83:AX83"/>
    <mergeCell ref="AY83:BC83"/>
    <mergeCell ref="BD83:BG83"/>
    <mergeCell ref="B85:C85"/>
    <mergeCell ref="D85:G85"/>
    <mergeCell ref="H85:AX85"/>
    <mergeCell ref="AY85:BC85"/>
    <mergeCell ref="BD85:BG85"/>
    <mergeCell ref="B86:C87"/>
    <mergeCell ref="D86:G87"/>
    <mergeCell ref="H86:AB86"/>
    <mergeCell ref="AD86:AX86"/>
    <mergeCell ref="AY86:BA86"/>
    <mergeCell ref="BB86:BC86"/>
    <mergeCell ref="BD86:BG86"/>
    <mergeCell ref="H87:AB87"/>
    <mergeCell ref="AD87:AX87"/>
    <mergeCell ref="AY87:BC87"/>
    <mergeCell ref="BD87:BG87"/>
    <mergeCell ref="I91:K91"/>
    <mergeCell ref="L91:AF91"/>
    <mergeCell ref="I92:K92"/>
    <mergeCell ref="L92:AF92"/>
    <mergeCell ref="I93:K93"/>
    <mergeCell ref="L93:AF93"/>
    <mergeCell ref="I94:K94"/>
    <mergeCell ref="L94:AF94"/>
  </mergeCells>
  <conditionalFormatting sqref="H82 H86 K28:K47">
    <cfRule type="expression" priority="1" dxfId="0" stopIfTrue="1">
      <formula>AND(Ergebniseingabe!AY28&gt;Ergebniseingabe!BB28,Ergebniseingabe!AY28&lt;&gt;"",Ergebniseingabe!BB28&lt;&gt;"")</formula>
    </cfRule>
    <cfRule type="expression" priority="2" dxfId="1" stopIfTrue="1">
      <formula>AND(Ergebniseingabe!AY28=Ergebniseingabe!BB28,Ergebniseingabe!AY28&lt;&gt;"",Ergebniseingabe!BB28&lt;&gt;"")</formula>
    </cfRule>
    <cfRule type="expression" priority="3" dxfId="2" stopIfTrue="1">
      <formula>AND(Ergebniseingabe!AY28&lt;Ergebniseingabe!BB28,Ergebniseingabe!AY28&lt;&gt;"",Ergebniseingabe!BB28&lt;&gt;"")</formula>
    </cfRule>
  </conditionalFormatting>
  <conditionalFormatting sqref="AG28:AG47">
    <cfRule type="expression" priority="4" dxfId="0" stopIfTrue="1">
      <formula>AND(Ergebniseingabe!BE28&gt;Ergebniseingabe!BB28,Ergebniseingabe!BB28&lt;&gt;"",Ergebniseingabe!BE28&lt;&gt;"")</formula>
    </cfRule>
    <cfRule type="expression" priority="5" dxfId="1" stopIfTrue="1">
      <formula>AND(Ergebniseingabe!BE28=Ergebniseingabe!BB28,Ergebniseingabe!BB28&lt;&gt;"",Ergebniseingabe!BE28&lt;&gt;"")</formula>
    </cfRule>
    <cfRule type="expression" priority="6" dxfId="2" stopIfTrue="1">
      <formula>AND(Ergebniseingabe!BE28&lt;Ergebniseingabe!BB28,Ergebniseingabe!BB28&lt;&gt;"",Ergebniseingabe!BE28&lt;&gt;"")</formula>
    </cfRule>
  </conditionalFormatting>
  <conditionalFormatting sqref="AY82:BA82 AY86:BA86 BB28:BD47">
    <cfRule type="expression" priority="7" dxfId="3" stopIfTrue="1">
      <formula>AND(Ergebniseingabe!BB28&lt;&gt;"",ISBLANK(Ergebniseingabe!AY28))</formula>
    </cfRule>
    <cfRule type="expression" priority="8" dxfId="4" stopIfTrue="1">
      <formula>ISBLANK(Ergebniseingabe!AY28)</formula>
    </cfRule>
  </conditionalFormatting>
  <conditionalFormatting sqref="BB82:BC82 BB86:BC86 BE28:BF47">
    <cfRule type="expression" priority="9" dxfId="3" stopIfTrue="1">
      <formula>AND(Ergebniseingabe!AY28&lt;&gt;"",ISBLANK(Ergebniseingabe!BB28))</formula>
    </cfRule>
    <cfRule type="expression" priority="10" dxfId="4" stopIfTrue="1">
      <formula>ISBLANK(Ergebniseingabe!BB28)</formula>
    </cfRule>
  </conditionalFormatting>
  <conditionalFormatting sqref="O48:X48">
    <cfRule type="expression" priority="11" dxfId="0" stopIfTrue="1">
      <formula>AND(Ergebniseingabe!AW48&gt;Ergebniseingabe!AZ48,Ergebniseingabe!AW48&lt;&gt;"",Ergebniseingabe!AZ48&lt;&gt;"")</formula>
    </cfRule>
    <cfRule type="expression" priority="12" dxfId="1" stopIfTrue="1">
      <formula>AND(Ergebniseingabe!AW48=Ergebniseingabe!AZ48,Ergebniseingabe!AW48&lt;&gt;"",Ergebniseingabe!AZ48&lt;&gt;"")</formula>
    </cfRule>
    <cfRule type="expression" priority="13" dxfId="2" stopIfTrue="1">
      <formula>AND(Ergebniseingabe!AW48&lt;Ergebniseingabe!AZ48,Ergebniseingabe!AW48&lt;&gt;"",Ergebniseingabe!AZ48&lt;&gt;"")</formula>
    </cfRule>
  </conditionalFormatting>
  <conditionalFormatting sqref="AF48:AO48">
    <cfRule type="expression" priority="14" dxfId="0" stopIfTrue="1">
      <formula>AND(Ergebniseingabe!AZ48&gt;Ergebniseingabe!AW48,Ergebniseingabe!AW48&lt;&gt;"",Ergebniseingabe!AZ48&lt;&gt;"")</formula>
    </cfRule>
    <cfRule type="expression" priority="15" dxfId="1" stopIfTrue="1">
      <formula>AND(Ergebniseingabe!AZ48=Ergebniseingabe!AW48,Ergebniseingabe!AW48&lt;&gt;"",Ergebniseingabe!AZ48&lt;&gt;"")</formula>
    </cfRule>
    <cfRule type="expression" priority="16" dxfId="2" stopIfTrue="1">
      <formula>AND(Ergebniseingabe!AZ48&lt;Ergebniseingabe!AW48,Ergebniseingabe!AW48&lt;&gt;"",Ergebniseingabe!AZ48&lt;&gt;"")</formula>
    </cfRule>
  </conditionalFormatting>
  <conditionalFormatting sqref="Z48:AA48">
    <cfRule type="expression" priority="17" dxfId="0" stopIfTrue="1">
      <formula>AND(Ergebniseingabe!BH48&gt;Ergebniseingabe!#REF!,Ergebniseingabe!BH48&lt;&gt;"",Ergebniseingabe!#REF!&lt;&gt;"")</formula>
    </cfRule>
    <cfRule type="expression" priority="18" dxfId="1" stopIfTrue="1">
      <formula>AND(Ergebniseingabe!BH48=Ergebniseingabe!#REF!,Ergebniseingabe!BH48&lt;&gt;"",Ergebniseingabe!#REF!&lt;&gt;"")</formula>
    </cfRule>
    <cfRule type="expression" priority="19" dxfId="2" stopIfTrue="1">
      <formula>AND(Ergebniseingabe!BH48&lt;Ergebniseingabe!#REF!,Ergebniseingabe!BH48&lt;&gt;"",Ergebniseingabe!#REF!&lt;&gt;"")</formula>
    </cfRule>
  </conditionalFormatting>
  <conditionalFormatting sqref="AQ48:AR48">
    <cfRule type="expression" priority="20" dxfId="0" stopIfTrue="1">
      <formula>AND(Ergebniseingabe!#REF!&gt;Ergebniseingabe!BH48,Ergebniseingabe!BH48&lt;&gt;"",Ergebniseingabe!#REF!&lt;&gt;"")</formula>
    </cfRule>
    <cfRule type="expression" priority="21" dxfId="1" stopIfTrue="1">
      <formula>AND(Ergebniseingabe!#REF!=Ergebniseingabe!BH48,Ergebniseingabe!BH48&lt;&gt;"",Ergebniseingabe!#REF!&lt;&gt;"")</formula>
    </cfRule>
    <cfRule type="expression" priority="22" dxfId="2" stopIfTrue="1">
      <formula>AND(Ergebniseingabe!#REF!&lt;Ergebniseingabe!BH48,Ergebniseingabe!BH48&lt;&gt;"",Ergebniseingabe!#REF!&lt;&gt;"")</formula>
    </cfRule>
  </conditionalFormatting>
  <conditionalFormatting sqref="AB48">
    <cfRule type="expression" priority="23" dxfId="0" stopIfTrue="1">
      <formula>AND(Ergebniseingabe!A73&gt;Ergebniseingabe!#REF!,Ergebniseingabe!A73&lt;&gt;"",Ergebniseingabe!#REF!&lt;&gt;"")</formula>
    </cfRule>
    <cfRule type="expression" priority="24" dxfId="1" stopIfTrue="1">
      <formula>AND(Ergebniseingabe!A73=Ergebniseingabe!#REF!,Ergebniseingabe!A73&lt;&gt;"",Ergebniseingabe!#REF!&lt;&gt;"")</formula>
    </cfRule>
    <cfRule type="expression" priority="25" dxfId="2" stopIfTrue="1">
      <formula>AND(Ergebniseingabe!A73&lt;Ergebniseingabe!#REF!,Ergebniseingabe!A73&lt;&gt;"",Ergebniseingabe!#REF!&lt;&gt;"")</formula>
    </cfRule>
  </conditionalFormatting>
  <conditionalFormatting sqref="AS48">
    <cfRule type="expression" priority="26" dxfId="0" stopIfTrue="1">
      <formula>AND(Ergebniseingabe!#REF!&gt;Ergebniseingabe!A73,Ergebniseingabe!A73&lt;&gt;"",Ergebniseingabe!#REF!&lt;&gt;"")</formula>
    </cfRule>
    <cfRule type="expression" priority="27" dxfId="1" stopIfTrue="1">
      <formula>AND(Ergebniseingabe!#REF!=Ergebniseingabe!A73,Ergebniseingabe!A73&lt;&gt;"",Ergebniseingabe!#REF!&lt;&gt;"")</formula>
    </cfRule>
    <cfRule type="expression" priority="28" dxfId="2" stopIfTrue="1">
      <formula>AND(Ergebniseingabe!#REF!&lt;Ergebniseingabe!A73,Ergebniseingabe!A73&lt;&gt;"",Ergebniseingabe!#REF!&lt;&gt;"")</formula>
    </cfRule>
  </conditionalFormatting>
  <conditionalFormatting sqref="AI78:AM78">
    <cfRule type="expression" priority="29" dxfId="5" stopIfTrue="1">
      <formula>Ergebniseingabe!$AC$78=""</formula>
    </cfRule>
  </conditionalFormatting>
  <conditionalFormatting sqref="Y48">
    <cfRule type="expression" priority="30" dxfId="0" stopIfTrue="1">
      <formula>AND(Ergebniseingabe!BG48&gt;Ergebniseingabe!A73,Ergebniseingabe!BG48&lt;&gt;"",Ergebniseingabe!A73&lt;&gt;"")</formula>
    </cfRule>
    <cfRule type="expression" priority="31" dxfId="1" stopIfTrue="1">
      <formula>AND(Ergebniseingabe!BG48=Ergebniseingabe!A73,Ergebniseingabe!BG48&lt;&gt;"",Ergebniseingabe!A73&lt;&gt;"")</formula>
    </cfRule>
    <cfRule type="expression" priority="32" dxfId="2" stopIfTrue="1">
      <formula>AND(Ergebniseingabe!BG48&lt;Ergebniseingabe!A73,Ergebniseingabe!BG48&lt;&gt;"",Ergebniseingabe!A73&lt;&gt;"")</formula>
    </cfRule>
  </conditionalFormatting>
  <conditionalFormatting sqref="AP48">
    <cfRule type="expression" priority="33" dxfId="0" stopIfTrue="1">
      <formula>AND(Ergebniseingabe!A73&gt;Ergebniseingabe!BG48,Ergebniseingabe!BG48&lt;&gt;"",Ergebniseingabe!A73&lt;&gt;"")</formula>
    </cfRule>
    <cfRule type="expression" priority="34" dxfId="1" stopIfTrue="1">
      <formula>AND(Ergebniseingabe!A73=Ergebniseingabe!BG48,Ergebniseingabe!BG48&lt;&gt;"",Ergebniseingabe!A73&lt;&gt;"")</formula>
    </cfRule>
    <cfRule type="expression" priority="35" dxfId="2" stopIfTrue="1">
      <formula>AND(Ergebniseingabe!A73&lt;Ergebniseingabe!BG48,Ergebniseingabe!BG48&lt;&gt;"",Ergebniseingabe!A73&lt;&gt;"")</formula>
    </cfRule>
  </conditionalFormatting>
  <conditionalFormatting sqref="L62:L68 AG61:BN61 AV62:BL68">
    <cfRule type="expression" priority="36" dxfId="2" stopIfTrue="1">
      <formula>Ergebniseingabe!$J$61=""</formula>
    </cfRule>
  </conditionalFormatting>
  <conditionalFormatting sqref="AG57:BN57">
    <cfRule type="expression" priority="37" dxfId="2" stopIfTrue="1">
      <formula>Ergebniseingabe!$J$58=""</formula>
    </cfRule>
  </conditionalFormatting>
  <conditionalFormatting sqref="AG58:BN58">
    <cfRule type="expression" priority="38" dxfId="2" stopIfTrue="1">
      <formula>Ergebniseingabe!$J$58=""</formula>
    </cfRule>
    <cfRule type="expression" priority="39" dxfId="2" stopIfTrue="1">
      <formula>Ergebniseingabe!$J$59=""</formula>
    </cfRule>
  </conditionalFormatting>
  <conditionalFormatting sqref="AG59:BN59">
    <cfRule type="expression" priority="40" dxfId="2" stopIfTrue="1">
      <formula>Ergebniseingabe!$J$59=""</formula>
    </cfRule>
    <cfRule type="expression" priority="41" dxfId="2" stopIfTrue="1">
      <formula>Ergebniseingabe!$J$60=""</formula>
    </cfRule>
  </conditionalFormatting>
  <conditionalFormatting sqref="AG60:BN60">
    <cfRule type="expression" priority="42" dxfId="2" stopIfTrue="1">
      <formula>Ergebniseingabe!$J$60=""</formula>
    </cfRule>
    <cfRule type="expression" priority="43" dxfId="2" stopIfTrue="1">
      <formula>Ergebniseingabe!$J$61=""</formula>
    </cfRule>
  </conditionalFormatting>
  <conditionalFormatting sqref="AG71:BN71">
    <cfRule type="expression" priority="44" dxfId="2" stopIfTrue="1">
      <formula>Ergebniseingabe!$J$72=""</formula>
    </cfRule>
  </conditionalFormatting>
  <conditionalFormatting sqref="AG72:BN72">
    <cfRule type="expression" priority="45" dxfId="2" stopIfTrue="1">
      <formula>Ergebniseingabe!$J$72=""</formula>
    </cfRule>
    <cfRule type="expression" priority="46" dxfId="2" stopIfTrue="1">
      <formula>Ergebniseingabe!$J$73=""</formula>
    </cfRule>
  </conditionalFormatting>
  <conditionalFormatting sqref="AG73:BN73">
    <cfRule type="expression" priority="47" dxfId="2" stopIfTrue="1">
      <formula>Ergebniseingabe!$J$73=""</formula>
    </cfRule>
    <cfRule type="expression" priority="48" dxfId="2" stopIfTrue="1">
      <formula>Ergebniseingabe!$J$74=""</formula>
    </cfRule>
  </conditionalFormatting>
  <conditionalFormatting sqref="AG74:BN74">
    <cfRule type="expression" priority="49" dxfId="2" stopIfTrue="1">
      <formula>Ergebniseingabe!$J$74=""</formula>
    </cfRule>
    <cfRule type="expression" priority="50" dxfId="2" stopIfTrue="1">
      <formula>Ergebniseingabe!$J$75=""</formula>
    </cfRule>
  </conditionalFormatting>
  <conditionalFormatting sqref="AG75:BN75">
    <cfRule type="expression" priority="51" dxfId="2" stopIfTrue="1">
      <formula>Ergebniseingabe!$J$75=""</formula>
    </cfRule>
  </conditionalFormatting>
  <conditionalFormatting sqref="L57:AF57">
    <cfRule type="expression" priority="52" dxfId="6" stopIfTrue="1">
      <formula>Ergebniseingabe!$AV$57=""</formula>
    </cfRule>
    <cfRule type="expression" priority="53" dxfId="2" stopIfTrue="1">
      <formula>Ergebniseingabe!$J$58=""</formula>
    </cfRule>
  </conditionalFormatting>
  <conditionalFormatting sqref="L58:AF58">
    <cfRule type="expression" priority="54" dxfId="6" stopIfTrue="1">
      <formula>Ergebniseingabe!$AV$58=""</formula>
    </cfRule>
    <cfRule type="expression" priority="55" dxfId="2" stopIfTrue="1">
      <formula>Ergebniseingabe!$J$58=""</formula>
    </cfRule>
    <cfRule type="expression" priority="56" dxfId="2" stopIfTrue="1">
      <formula>Ergebniseingabe!$J$59=""</formula>
    </cfRule>
  </conditionalFormatting>
  <conditionalFormatting sqref="L59:AF59">
    <cfRule type="expression" priority="57" dxfId="6" stopIfTrue="1">
      <formula>Ergebniseingabe!$AV$59=""</formula>
    </cfRule>
    <cfRule type="expression" priority="58" dxfId="2" stopIfTrue="1">
      <formula>Ergebniseingabe!$J$59=""</formula>
    </cfRule>
    <cfRule type="expression" priority="59" dxfId="2" stopIfTrue="1">
      <formula>Ergebniseingabe!$J$60=""</formula>
    </cfRule>
  </conditionalFormatting>
  <conditionalFormatting sqref="L60:AF60">
    <cfRule type="expression" priority="60" dxfId="6" stopIfTrue="1">
      <formula>Ergebniseingabe!$AV$60=""</formula>
    </cfRule>
    <cfRule type="expression" priority="61" dxfId="2" stopIfTrue="1">
      <formula>Ergebniseingabe!$J$60=""</formula>
    </cfRule>
    <cfRule type="expression" priority="62" dxfId="2" stopIfTrue="1">
      <formula>Ergebniseingabe!$J$61=""</formula>
    </cfRule>
  </conditionalFormatting>
  <conditionalFormatting sqref="L61:AF61">
    <cfRule type="expression" priority="63" dxfId="6" stopIfTrue="1">
      <formula>Ergebniseingabe!$AV$61=""</formula>
    </cfRule>
    <cfRule type="expression" priority="64" dxfId="2" stopIfTrue="1">
      <formula>Ergebniseingabe!$J$61=""</formula>
    </cfRule>
  </conditionalFormatting>
  <conditionalFormatting sqref="L71:AF71">
    <cfRule type="expression" priority="65" dxfId="6" stopIfTrue="1">
      <formula>Ergebniseingabe!$AV$71=""</formula>
    </cfRule>
    <cfRule type="expression" priority="66" dxfId="2" stopIfTrue="1">
      <formula>Ergebniseingabe!$J$72=""</formula>
    </cfRule>
  </conditionalFormatting>
  <conditionalFormatting sqref="L72:AF72">
    <cfRule type="expression" priority="67" dxfId="6" stopIfTrue="1">
      <formula>Ergebniseingabe!$AV$72=""</formula>
    </cfRule>
    <cfRule type="expression" priority="68" dxfId="2" stopIfTrue="1">
      <formula>Ergebniseingabe!$J$72=""</formula>
    </cfRule>
    <cfRule type="expression" priority="69" dxfId="2" stopIfTrue="1">
      <formula>Ergebniseingabe!$J$73=""</formula>
    </cfRule>
  </conditionalFormatting>
  <conditionalFormatting sqref="L73:AF73">
    <cfRule type="expression" priority="70" dxfId="6" stopIfTrue="1">
      <formula>Ergebniseingabe!$AV$73=""</formula>
    </cfRule>
    <cfRule type="expression" priority="71" dxfId="2" stopIfTrue="1">
      <formula>Ergebniseingabe!$J$73=""</formula>
    </cfRule>
    <cfRule type="expression" priority="72" dxfId="2" stopIfTrue="1">
      <formula>Ergebniseingabe!$J$74=""</formula>
    </cfRule>
  </conditionalFormatting>
  <conditionalFormatting sqref="L74:AF74">
    <cfRule type="expression" priority="73" dxfId="6" stopIfTrue="1">
      <formula>Ergebniseingabe!$AV$74=""</formula>
    </cfRule>
    <cfRule type="expression" priority="74" dxfId="2" stopIfTrue="1">
      <formula>Ergebniseingabe!$J$74=""</formula>
    </cfRule>
    <cfRule type="expression" priority="75" dxfId="2" stopIfTrue="1">
      <formula>Ergebniseingabe!$J$75=""</formula>
    </cfRule>
  </conditionalFormatting>
  <conditionalFormatting sqref="L75:AF75">
    <cfRule type="expression" priority="76" dxfId="6" stopIfTrue="1">
      <formula>Ergebniseingabe!$AV$75=""</formula>
    </cfRule>
    <cfRule type="expression" priority="77" dxfId="2" stopIfTrue="1">
      <formula>Ergebniseingabe!$J$75=""</formula>
    </cfRule>
  </conditionalFormatting>
  <conditionalFormatting sqref="J57:K61">
    <cfRule type="expression" priority="78" dxfId="7" stopIfTrue="1">
      <formula>Ergebniseingabe!#REF!&lt;&gt;Ergebniseingabe!#REF!</formula>
    </cfRule>
  </conditionalFormatting>
  <conditionalFormatting sqref="J71:K75">
    <cfRule type="expression" priority="79" dxfId="7" stopIfTrue="1">
      <formula>Ergebniseingabe!#REF!&lt;&gt;Ergebniseingabe!#REF!</formula>
    </cfRule>
  </conditionalFormatting>
  <conditionalFormatting sqref="AT48:BA48">
    <cfRule type="expression" priority="80" dxfId="0" stopIfTrue="1">
      <formula>AND(Ergebniseingabe!#REF!&gt;Ergebniseingabe!#REF!,Ergebniseingabe!#REF!&lt;&gt;"",Ergebniseingabe!#REF!&lt;&gt;"")</formula>
    </cfRule>
    <cfRule type="expression" priority="81" dxfId="1" stopIfTrue="1">
      <formula>AND(Ergebniseingabe!#REF!=Ergebniseingabe!#REF!,Ergebniseingabe!#REF!&lt;&gt;"",Ergebniseingabe!#REF!&lt;&gt;"")</formula>
    </cfRule>
    <cfRule type="expression" priority="82" dxfId="2" stopIfTrue="1">
      <formula>AND(Ergebniseingabe!#REF!&lt;Ergebniseingabe!#REF!,Ergebniseingabe!#REF!&lt;&gt;"",Ergebniseingabe!#REF!&lt;&gt;"")</formula>
    </cfRule>
  </conditionalFormatting>
  <conditionalFormatting sqref="AC48:AD48">
    <cfRule type="expression" priority="83" dxfId="0" stopIfTrue="1">
      <formula>AND(Ergebniseingabe!#REF!&gt;Ergebniseingabe!#REF!,Ergebniseingabe!#REF!&lt;&gt;"",Ergebniseingabe!#REF!&lt;&gt;"")</formula>
    </cfRule>
    <cfRule type="expression" priority="84" dxfId="1" stopIfTrue="1">
      <formula>AND(Ergebniseingabe!#REF!=Ergebniseingabe!#REF!,Ergebniseingabe!#REF!&lt;&gt;"",Ergebniseingabe!#REF!&lt;&gt;"")</formula>
    </cfRule>
    <cfRule type="expression" priority="85" dxfId="2" stopIfTrue="1">
      <formula>AND(Ergebniseingabe!#REF!&lt;Ergebniseingabe!#REF!,Ergebniseingabe!#REF!&lt;&gt;"",Ergebniseingabe!#REF!&lt;&gt;"")</formula>
    </cfRule>
  </conditionalFormatting>
  <conditionalFormatting sqref="AI11:AM11">
    <cfRule type="expression" priority="86" dxfId="4" stopIfTrue="1">
      <formula>AND(Ergebniseingabe!$U$11=2,ISBLANK(Ergebniseingabe!$AI$11))</formula>
    </cfRule>
    <cfRule type="expression" priority="87" dxfId="2" stopIfTrue="1">
      <formula>Ergebniseingabe!$AC$11=""</formula>
    </cfRule>
  </conditionalFormatting>
  <conditionalFormatting sqref="AI14:AM14">
    <cfRule type="expression" priority="88" dxfId="4" stopIfTrue="1">
      <formula>AND(Ergebniseingabe!$U$14=2,ISBLANK(Ergebniseingabe!$AI$14))</formula>
    </cfRule>
    <cfRule type="expression" priority="89" dxfId="2" stopIfTrue="1">
      <formula>Ergebniseingabe!$AC$14=""</formula>
    </cfRule>
  </conditionalFormatting>
  <conditionalFormatting sqref="AD82:AX82">
    <cfRule type="expression" priority="90" dxfId="6" stopIfTrue="1">
      <formula>Ergebniseingabe!$AV$72=""</formula>
    </cfRule>
    <cfRule type="expression" priority="91" dxfId="2" stopIfTrue="1">
      <formula>Ergebniseingabe!$J$72=""</formula>
    </cfRule>
    <cfRule type="expression" priority="92" dxfId="2" stopIfTrue="1">
      <formula>Ergebniseingabe!$J$73=""</formula>
    </cfRule>
  </conditionalFormatting>
  <conditionalFormatting sqref="AD86:AX86">
    <cfRule type="expression" priority="93" dxfId="6" stopIfTrue="1">
      <formula>Ergebniseingabe!$AV$71=""</formula>
    </cfRule>
    <cfRule type="expression" priority="94" dxfId="2" stopIfTrue="1">
      <formula>Ergebniseingabe!$J$72=""</formula>
    </cfRule>
  </conditionalFormatting>
  <dataValidations count="4">
    <dataValidation type="list" allowBlank="1" showErrorMessage="1" sqref="B57:E61 B71:E75 BD82 BD86">
      <formula1>Ergebniseingabe!$W$20:$W$23</formula1>
      <formula2>0</formula2>
    </dataValidation>
    <dataValidation type="whole" operator="greaterThanOrEqual" allowBlank="1" showErrorMessage="1" errorTitle="Fehler" error="Nur Zahlen eingeben!" sqref="X11:AB15 AI11:AM13 AW11:BA15 AI15:AM15 BB28:BF47 AW48:BA48 X78:AB78 AW78:BA78 AY82:BC82 AY86:BC86">
      <formula1>0</formula1>
    </dataValidation>
    <dataValidation type="whole" allowBlank="1" showErrorMessage="1" errorTitle="Fehler" error="Nur Zahlen eingeben!" sqref="U78">
      <formula1>1</formula1>
      <formula2>2</formula2>
    </dataValidation>
    <dataValidation type="list" allowBlank="1" showErrorMessage="1" sqref="U11:V15">
      <formula1>Ergebniseingabe!$B$28:$B$29</formula1>
      <formula2>0</formula2>
    </dataValidation>
  </dataValidations>
  <printOptions/>
  <pageMargins left="0.39375" right="0.39375" top="0.39375" bottom="0.39375" header="0.5118055555555555" footer="0"/>
  <pageSetup horizontalDpi="300" verticalDpi="300" orientation="portrait" paperSize="9" scale="68"/>
  <headerFooter alignWithMargins="0">
    <oddFooter xml:space="preserve">&amp;C                               &amp;R&amp;P von &amp;N </oddFooter>
  </headerFooter>
  <rowBreaks count="1" manualBreakCount="1">
    <brk id="47" max="255" man="1"/>
  </rowBreaks>
  <colBreaks count="1" manualBreakCount="1">
    <brk id="12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showGridLines="0" showRowColHeaders="0" workbookViewId="0" topLeftCell="A1">
      <selection activeCell="A1" sqref="A1"/>
    </sheetView>
  </sheetViews>
  <sheetFormatPr defaultColWidth="1.1484375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0" style="5" hidden="1" customWidth="1"/>
    <col min="74" max="76" width="0" style="3" hidden="1" customWidth="1"/>
    <col min="77" max="83" width="0" style="6" hidden="1" customWidth="1"/>
    <col min="84" max="89" width="0" style="2" hidden="1" customWidth="1"/>
    <col min="90" max="118" width="0" style="7" hidden="1" customWidth="1"/>
    <col min="119" max="119" width="0" style="8" hidden="1" customWidth="1"/>
    <col min="120" max="16384" width="0" style="1" hidden="1" customWidth="1"/>
  </cols>
  <sheetData>
    <row r="1" ht="6" customHeight="1"/>
    <row r="2" spans="3:60" ht="29.25" customHeight="1">
      <c r="C2" s="198" t="str">
        <f>Ergebniseingabe!B2</f>
        <v>1.SC BW Wulfen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1"/>
      <c r="BF2" s="11"/>
      <c r="BG2" s="11"/>
      <c r="BH2" s="11"/>
    </row>
    <row r="3" spans="3:118" s="12" customFormat="1" ht="27.75" customHeight="1">
      <c r="C3" s="199" t="str">
        <f>Ergebniseingabe!B3</f>
        <v>E1-Jugendturnier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Y3" s="14" t="s">
        <v>2</v>
      </c>
      <c r="AZ3" s="14"/>
      <c r="BA3" s="14"/>
      <c r="BB3" s="14"/>
      <c r="BC3" s="14"/>
      <c r="BD3" s="14"/>
      <c r="BE3" s="14"/>
      <c r="BF3" s="15"/>
      <c r="BG3" s="15"/>
      <c r="BH3" s="15"/>
      <c r="BI3" s="16"/>
      <c r="BJ3" s="17"/>
      <c r="BK3" s="18"/>
      <c r="BL3" s="18"/>
      <c r="BM3" s="18"/>
      <c r="BN3" s="18"/>
      <c r="BO3" s="18"/>
      <c r="BP3" s="19"/>
      <c r="BQ3" s="19"/>
      <c r="BR3" s="19"/>
      <c r="BS3" s="19"/>
      <c r="BT3" s="19"/>
      <c r="BU3" s="19"/>
      <c r="BV3" s="17"/>
      <c r="BW3" s="17"/>
      <c r="BX3" s="17"/>
      <c r="BY3" s="20"/>
      <c r="BZ3" s="20"/>
      <c r="CA3" s="20"/>
      <c r="CB3" s="20"/>
      <c r="CC3" s="20"/>
      <c r="CD3" s="20"/>
      <c r="CE3" s="20"/>
      <c r="CF3" s="16"/>
      <c r="CG3" s="16"/>
      <c r="CH3" s="16"/>
      <c r="CI3" s="16"/>
      <c r="CJ3" s="16"/>
      <c r="CK3" s="16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</row>
    <row r="4" spans="3:118" s="22" customFormat="1" ht="12.75">
      <c r="C4" s="200" t="str">
        <f>Ergebniseingabe!B4</f>
        <v>Genehmigungsnr.:  1471213/28.12.2013        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BE4" s="24"/>
      <c r="BF4" s="24"/>
      <c r="BG4" s="24"/>
      <c r="BH4" s="24"/>
      <c r="BI4" s="25"/>
      <c r="BJ4" s="26"/>
      <c r="BK4" s="27"/>
      <c r="BL4" s="27"/>
      <c r="BM4" s="27"/>
      <c r="BN4" s="27"/>
      <c r="BO4" s="27"/>
      <c r="BP4" s="28"/>
      <c r="BQ4" s="28"/>
      <c r="BR4" s="28"/>
      <c r="BS4" s="28"/>
      <c r="BT4" s="28"/>
      <c r="BU4" s="28"/>
      <c r="BV4" s="26"/>
      <c r="BW4" s="26"/>
      <c r="BX4" s="26"/>
      <c r="BY4" s="29"/>
      <c r="BZ4" s="29"/>
      <c r="CA4" s="29"/>
      <c r="CB4" s="29"/>
      <c r="CC4" s="29"/>
      <c r="CD4" s="29"/>
      <c r="CE4" s="29"/>
      <c r="CF4" s="25"/>
      <c r="CG4" s="25"/>
      <c r="CH4" s="25"/>
      <c r="CI4" s="25"/>
      <c r="CJ4" s="25"/>
      <c r="CK4" s="25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</row>
    <row r="5" spans="44:118" s="22" customFormat="1" ht="6" customHeight="1"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5"/>
      <c r="BJ5" s="26"/>
      <c r="BK5" s="27"/>
      <c r="BL5" s="27"/>
      <c r="BM5" s="27"/>
      <c r="BN5" s="27"/>
      <c r="BO5" s="27"/>
      <c r="BP5" s="28"/>
      <c r="BQ5" s="28"/>
      <c r="BR5" s="28"/>
      <c r="BS5" s="28"/>
      <c r="BT5" s="28"/>
      <c r="BU5" s="28"/>
      <c r="BV5" s="26"/>
      <c r="BW5" s="26"/>
      <c r="BX5" s="26"/>
      <c r="BY5" s="29"/>
      <c r="BZ5" s="29"/>
      <c r="CA5" s="29"/>
      <c r="CB5" s="29"/>
      <c r="CC5" s="29"/>
      <c r="CD5" s="29"/>
      <c r="CE5" s="29"/>
      <c r="CF5" s="25"/>
      <c r="CG5" s="25"/>
      <c r="CH5" s="25"/>
      <c r="CI5" s="25"/>
      <c r="CJ5" s="25"/>
      <c r="CK5" s="25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</row>
    <row r="6" spans="3:118" s="31" customFormat="1" ht="12.75">
      <c r="C6" s="201">
        <f>Ergebniseingabe!B6</f>
        <v>41636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4"/>
      <c r="BJ6" s="35"/>
      <c r="BK6" s="36"/>
      <c r="BL6" s="36"/>
      <c r="BM6" s="36"/>
      <c r="BN6" s="36"/>
      <c r="BO6" s="36"/>
      <c r="BP6" s="37"/>
      <c r="BQ6" s="37"/>
      <c r="BR6" s="37"/>
      <c r="BS6" s="37"/>
      <c r="BT6" s="37"/>
      <c r="BU6" s="37"/>
      <c r="BV6" s="35"/>
      <c r="BW6" s="35"/>
      <c r="BX6" s="35"/>
      <c r="BY6" s="38"/>
      <c r="BZ6" s="38"/>
      <c r="CA6" s="38"/>
      <c r="CB6" s="38"/>
      <c r="CC6" s="38"/>
      <c r="CD6" s="38"/>
      <c r="CE6" s="38"/>
      <c r="CF6" s="34"/>
      <c r="CG6" s="34"/>
      <c r="CH6" s="34"/>
      <c r="CI6" s="34"/>
      <c r="CJ6" s="34"/>
      <c r="CK6" s="34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</row>
    <row r="7" spans="44:118" s="22" customFormat="1" ht="6" customHeight="1"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5"/>
      <c r="BJ7" s="26"/>
      <c r="BK7" s="27"/>
      <c r="BL7" s="27"/>
      <c r="BM7" s="27"/>
      <c r="BN7" s="27"/>
      <c r="BO7" s="27"/>
      <c r="BP7" s="28"/>
      <c r="BQ7" s="28"/>
      <c r="BR7" s="28"/>
      <c r="BS7" s="28"/>
      <c r="BT7" s="28"/>
      <c r="BU7" s="28"/>
      <c r="BV7" s="26"/>
      <c r="BW7" s="26"/>
      <c r="BX7" s="26"/>
      <c r="BY7" s="29"/>
      <c r="BZ7" s="29"/>
      <c r="CA7" s="29"/>
      <c r="CB7" s="29"/>
      <c r="CC7" s="29"/>
      <c r="CD7" s="29"/>
      <c r="CE7" s="29"/>
      <c r="CF7" s="25"/>
      <c r="CG7" s="25"/>
      <c r="CH7" s="25"/>
      <c r="CI7" s="25"/>
      <c r="CJ7" s="25"/>
      <c r="CK7" s="25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</row>
    <row r="8" spans="3:118" s="40" customFormat="1" ht="12.75">
      <c r="C8" s="54" t="str">
        <f>Ergebniseingabe!B8</f>
        <v>Wittenbrink Sportanlage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31"/>
      <c r="AV8" s="31"/>
      <c r="AW8" s="31"/>
      <c r="AX8" s="31"/>
      <c r="AY8" s="31"/>
      <c r="AZ8" s="31"/>
      <c r="BA8" s="31"/>
      <c r="BB8" s="31"/>
      <c r="BC8" s="42"/>
      <c r="BD8" s="42"/>
      <c r="BE8" s="42"/>
      <c r="BF8" s="42"/>
      <c r="BG8" s="42"/>
      <c r="BH8" s="42"/>
      <c r="BI8" s="43"/>
      <c r="BJ8" s="44"/>
      <c r="BK8" s="45"/>
      <c r="BL8" s="45"/>
      <c r="BM8" s="45"/>
      <c r="BN8" s="45"/>
      <c r="BO8" s="45"/>
      <c r="BP8" s="46"/>
      <c r="BQ8" s="46"/>
      <c r="BR8" s="46"/>
      <c r="BS8" s="46"/>
      <c r="BT8" s="46"/>
      <c r="BU8" s="46"/>
      <c r="BV8" s="44"/>
      <c r="BW8" s="44"/>
      <c r="BX8" s="44"/>
      <c r="BY8" s="47"/>
      <c r="BZ8" s="47"/>
      <c r="CA8" s="47"/>
      <c r="CB8" s="47"/>
      <c r="CC8" s="47"/>
      <c r="CD8" s="47"/>
      <c r="CE8" s="47"/>
      <c r="CF8" s="43"/>
      <c r="CG8" s="43"/>
      <c r="CH8" s="43"/>
      <c r="CI8" s="43"/>
      <c r="CJ8" s="43"/>
      <c r="CK8" s="43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</row>
    <row r="9" spans="3:118" s="22" customFormat="1" ht="11.25" customHeight="1"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5"/>
      <c r="BJ9" s="26"/>
      <c r="BK9" s="27"/>
      <c r="BL9" s="27"/>
      <c r="BM9" s="27"/>
      <c r="BN9" s="27"/>
      <c r="BO9" s="27"/>
      <c r="BP9" s="28"/>
      <c r="BQ9" s="28"/>
      <c r="BR9" s="28"/>
      <c r="BS9" s="28"/>
      <c r="BT9" s="28"/>
      <c r="BU9" s="28"/>
      <c r="BV9" s="26"/>
      <c r="BW9" s="26"/>
      <c r="BX9" s="26"/>
      <c r="BY9" s="29"/>
      <c r="BZ9" s="29"/>
      <c r="CA9" s="29"/>
      <c r="CB9" s="29"/>
      <c r="CC9" s="29"/>
      <c r="CD9" s="29"/>
      <c r="CE9" s="29"/>
      <c r="CF9" s="25"/>
      <c r="CG9" s="25"/>
      <c r="CH9" s="25"/>
      <c r="CI9" s="25"/>
      <c r="CJ9" s="25"/>
      <c r="CK9" s="25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</row>
    <row r="10" spans="61:118" s="22" customFormat="1" ht="6" customHeight="1">
      <c r="BI10" s="25"/>
      <c r="BJ10" s="26"/>
      <c r="BK10" s="27"/>
      <c r="BL10" s="27"/>
      <c r="BM10" s="27"/>
      <c r="BN10" s="27"/>
      <c r="BO10" s="27"/>
      <c r="BP10" s="28"/>
      <c r="BQ10" s="28"/>
      <c r="BR10" s="28"/>
      <c r="BS10" s="28"/>
      <c r="BT10" s="28"/>
      <c r="BU10" s="28"/>
      <c r="BV10" s="26"/>
      <c r="BW10" s="26"/>
      <c r="BX10" s="26"/>
      <c r="BY10" s="29"/>
      <c r="BZ10" s="29"/>
      <c r="CA10" s="29"/>
      <c r="CB10" s="29"/>
      <c r="CC10" s="29"/>
      <c r="CD10" s="29"/>
      <c r="CE10" s="29"/>
      <c r="CF10" s="25"/>
      <c r="CG10" s="25"/>
      <c r="CH10" s="25"/>
      <c r="CI10" s="25"/>
      <c r="CJ10" s="25"/>
      <c r="CK10" s="25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</row>
    <row r="11" spans="3:114" s="31" customFormat="1" ht="12.75">
      <c r="C11" s="51" t="s">
        <v>6</v>
      </c>
      <c r="D11" s="51"/>
      <c r="E11" s="51"/>
      <c r="F11" s="51"/>
      <c r="G11" s="51"/>
      <c r="H11" s="51"/>
      <c r="I11" s="60">
        <f>Ergebniseingabe!H11</f>
        <v>0.375</v>
      </c>
      <c r="J11" s="60"/>
      <c r="K11" s="60"/>
      <c r="L11" s="60"/>
      <c r="M11" s="31" t="s">
        <v>7</v>
      </c>
      <c r="U11" s="53" t="s">
        <v>8</v>
      </c>
      <c r="V11" s="54">
        <f>Ergebniseingabe!U11</f>
        <v>1</v>
      </c>
      <c r="W11" s="54"/>
      <c r="X11" s="54" t="s">
        <v>9</v>
      </c>
      <c r="Y11" s="61">
        <f>Ergebniseingabe!X11</f>
        <v>8</v>
      </c>
      <c r="Z11" s="61"/>
      <c r="AA11" s="61"/>
      <c r="AB11" s="61"/>
      <c r="AC11" s="61"/>
      <c r="AD11" s="56">
        <f>Ergebniseingabe!AC11</f>
      </c>
      <c r="AE11" s="56"/>
      <c r="AF11" s="56"/>
      <c r="AG11" s="56"/>
      <c r="AH11" s="56"/>
      <c r="AI11" s="56"/>
      <c r="AJ11" s="61">
        <f>Ergebniseingabe!AI11</f>
        <v>0</v>
      </c>
      <c r="AK11" s="61"/>
      <c r="AL11" s="61"/>
      <c r="AM11" s="61"/>
      <c r="AN11" s="61"/>
      <c r="AO11" s="51" t="s">
        <v>10</v>
      </c>
      <c r="AP11" s="51"/>
      <c r="AQ11" s="51"/>
      <c r="AR11" s="51"/>
      <c r="AS11" s="51"/>
      <c r="AT11" s="51"/>
      <c r="AU11" s="51"/>
      <c r="AV11" s="51"/>
      <c r="AW11" s="51"/>
      <c r="AX11" s="62">
        <f>Ergebniseingabe!AW11</f>
        <v>3</v>
      </c>
      <c r="AY11" s="62"/>
      <c r="AZ11" s="62"/>
      <c r="BA11" s="62"/>
      <c r="BB11" s="62"/>
      <c r="BC11" s="34"/>
      <c r="BD11" s="34"/>
      <c r="BE11" s="34"/>
      <c r="BF11" s="35"/>
      <c r="BG11" s="35"/>
      <c r="BH11" s="35"/>
      <c r="BI11" s="37"/>
      <c r="BJ11" s="37"/>
      <c r="BK11" s="36"/>
      <c r="BL11" s="36"/>
      <c r="BM11" s="58"/>
      <c r="BN11" s="58"/>
      <c r="BO11" s="58"/>
      <c r="BP11" s="59"/>
      <c r="BQ11" s="59"/>
      <c r="BR11" s="59"/>
      <c r="BS11" s="37"/>
      <c r="BT11" s="37"/>
      <c r="BU11" s="37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</row>
    <row r="12" ht="9.75" customHeight="1"/>
    <row r="13" ht="6" customHeight="1"/>
    <row r="14" spans="3:118" s="40" customFormat="1" ht="12.75">
      <c r="C14" s="64" t="s">
        <v>12</v>
      </c>
      <c r="BI14" s="43"/>
      <c r="BJ14" s="44"/>
      <c r="BK14" s="45"/>
      <c r="BL14" s="45"/>
      <c r="BM14" s="45"/>
      <c r="BN14" s="45"/>
      <c r="BO14" s="45"/>
      <c r="BP14" s="46"/>
      <c r="BQ14" s="46"/>
      <c r="BR14" s="46"/>
      <c r="BS14" s="46"/>
      <c r="BT14" s="46"/>
      <c r="BU14" s="46"/>
      <c r="BV14" s="44"/>
      <c r="BW14" s="44"/>
      <c r="BX14" s="44"/>
      <c r="BY14" s="47"/>
      <c r="BZ14" s="47"/>
      <c r="CA14" s="47"/>
      <c r="CB14" s="47"/>
      <c r="CC14" s="47"/>
      <c r="CD14" s="47"/>
      <c r="CE14" s="47"/>
      <c r="CF14" s="43"/>
      <c r="CG14" s="43"/>
      <c r="CH14" s="43"/>
      <c r="CI14" s="43"/>
      <c r="CJ14" s="43"/>
      <c r="CK14" s="43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</row>
    <row r="15" ht="6" customHeight="1"/>
    <row r="16" spans="3:119" ht="12.75">
      <c r="C16" s="202" t="str">
        <f>Ergebniseingabe!B18</f>
        <v>Gruppe A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AB16" s="203" t="str">
        <f>Ergebniseingabe!AA18</f>
        <v>Gruppe B</v>
      </c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4"/>
      <c r="AX16" s="204"/>
      <c r="AY16" s="204"/>
      <c r="AZ16" s="204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205"/>
      <c r="BV16" s="205"/>
      <c r="BW16" s="205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206"/>
      <c r="B17" s="206"/>
      <c r="C17" s="207" t="str">
        <f>Ergebniseingabe!B19</f>
        <v>SV Westfalia Groß Reken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AA17" s="206"/>
      <c r="AB17" s="207" t="str">
        <f>Ergebniseingabe!AA19</f>
        <v>FC Kray</v>
      </c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4"/>
      <c r="AX17" s="204"/>
      <c r="AY17" s="204"/>
      <c r="AZ17" s="204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205"/>
      <c r="BV17" s="205"/>
      <c r="BW17" s="205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206"/>
      <c r="B18" s="206"/>
      <c r="C18" s="208" t="str">
        <f>Ergebniseingabe!B20</f>
        <v>BW Wulfen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AA18" s="206"/>
      <c r="AB18" s="208" t="str">
        <f>Ergebniseingabe!AA20</f>
        <v>SC Herten</v>
      </c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4"/>
      <c r="AX18" s="204"/>
      <c r="AY18" s="204"/>
      <c r="AZ18" s="204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205"/>
      <c r="BV18" s="205"/>
      <c r="BW18" s="205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206"/>
      <c r="B19" s="206"/>
      <c r="C19" s="208" t="str">
        <f>Ergebniseingabe!B21</f>
        <v>SV Dorsten-Hardt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AA19" s="206"/>
      <c r="AB19" s="208" t="str">
        <f>Ergebniseingabe!AA21</f>
        <v>Spvg BG Schwerin</v>
      </c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4"/>
      <c r="AX19" s="204"/>
      <c r="AY19" s="204"/>
      <c r="AZ19" s="204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205"/>
      <c r="BV19" s="205"/>
      <c r="BW19" s="205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206"/>
      <c r="B20" s="206"/>
      <c r="C20" s="208" t="str">
        <f>Ergebniseingabe!B22</f>
        <v>RW Essen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AA20" s="206"/>
      <c r="AB20" s="208" t="str">
        <f>Ergebniseingabe!AA22</f>
        <v>YEG Hassel</v>
      </c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4"/>
      <c r="AX20" s="204"/>
      <c r="AY20" s="204"/>
      <c r="AZ20" s="204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205"/>
      <c r="BV20" s="205"/>
      <c r="BW20" s="205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>
      <c r="A21" s="206"/>
      <c r="B21" s="206"/>
      <c r="C21" s="209" t="str">
        <f>Ergebniseingabe!B23</f>
        <v>GW Barkenberg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AA21" s="206"/>
      <c r="AB21" s="209" t="str">
        <f>Ergebniseingabe!AA23</f>
        <v>TuS Haltern</v>
      </c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4"/>
      <c r="AX21" s="204"/>
      <c r="AY21" s="204"/>
      <c r="AZ21" s="204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205"/>
      <c r="BV21" s="205"/>
      <c r="BW21" s="205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40" customFormat="1" ht="12.75">
      <c r="C23" s="64" t="s">
        <v>28</v>
      </c>
      <c r="BI23" s="43"/>
      <c r="BJ23" s="44"/>
      <c r="BK23" s="45"/>
      <c r="BL23" s="45"/>
      <c r="BM23" s="45"/>
      <c r="BN23" s="45"/>
      <c r="BO23" s="45"/>
      <c r="BP23" s="46"/>
      <c r="BQ23" s="46"/>
      <c r="BR23" s="46"/>
      <c r="BS23" s="46"/>
      <c r="BT23" s="46"/>
      <c r="BU23" s="46"/>
      <c r="BV23" s="44"/>
      <c r="BW23" s="44"/>
      <c r="BX23" s="44"/>
      <c r="BY23" s="47"/>
      <c r="BZ23" s="47"/>
      <c r="CA23" s="47"/>
      <c r="CB23" s="47"/>
      <c r="CC23" s="47"/>
      <c r="CD23" s="47"/>
      <c r="CE23" s="47"/>
      <c r="CF23" s="43"/>
      <c r="CG23" s="43"/>
      <c r="CH23" s="43"/>
      <c r="CI23" s="43"/>
      <c r="CJ23" s="43"/>
      <c r="CK23" s="43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</row>
    <row r="24" ht="6" customHeight="1"/>
    <row r="25" spans="3:120" ht="16.5" customHeight="1">
      <c r="C25" s="210" t="s">
        <v>29</v>
      </c>
      <c r="D25" s="210"/>
      <c r="E25" s="211" t="s">
        <v>30</v>
      </c>
      <c r="F25" s="211"/>
      <c r="G25" s="211"/>
      <c r="H25" s="211" t="s">
        <v>31</v>
      </c>
      <c r="I25" s="211"/>
      <c r="J25" s="211"/>
      <c r="K25" s="211"/>
      <c r="L25" s="211" t="s">
        <v>32</v>
      </c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2" t="s">
        <v>33</v>
      </c>
      <c r="BD25" s="212"/>
      <c r="BE25" s="212"/>
      <c r="BF25" s="212"/>
      <c r="BG25" s="212"/>
      <c r="BH25" s="213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214"/>
      <c r="BW25" s="4"/>
      <c r="BX25" s="5"/>
      <c r="BY25" s="5"/>
      <c r="BZ25" s="215"/>
      <c r="CF25" s="6"/>
      <c r="CL25" s="2"/>
      <c r="CM25" s="2"/>
      <c r="CN25" s="2"/>
      <c r="DO25" s="7"/>
      <c r="DP25" s="8"/>
    </row>
    <row r="26" spans="3:119" s="8" customFormat="1" ht="15" customHeight="1">
      <c r="C26" s="216">
        <v>1</v>
      </c>
      <c r="D26" s="216"/>
      <c r="E26" s="217" t="str">
        <f>Ergebniseingabe!D28</f>
        <v>A</v>
      </c>
      <c r="F26" s="217"/>
      <c r="G26" s="217"/>
      <c r="H26" s="218">
        <f>Ergebniseingabe!G28</f>
        <v>0.375</v>
      </c>
      <c r="I26" s="218"/>
      <c r="J26" s="218"/>
      <c r="K26" s="218"/>
      <c r="L26" s="219">
        <f>Ergebniseingabe!K28</f>
        <v>0</v>
      </c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20" t="s">
        <v>35</v>
      </c>
      <c r="AH26" s="221">
        <f>Ergebniseingabe!AG28</f>
        <v>0</v>
      </c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2">
        <f>IF(Ergebniseingabe!BB28="","",Ergebniseingabe!BB28)</f>
        <v>1</v>
      </c>
      <c r="BD26" s="222"/>
      <c r="BE26" s="222"/>
      <c r="BF26" s="220">
        <f>IF(Ergebniseingabe!BE28="","",Ergebniseingabe!BE28)</f>
        <v>1</v>
      </c>
      <c r="BG26" s="220"/>
      <c r="BH26" s="223"/>
      <c r="BI26" s="224"/>
      <c r="BJ26" s="225"/>
      <c r="BP26" s="3"/>
      <c r="BQ26" s="3"/>
      <c r="BR26" s="3"/>
      <c r="BS26" s="3"/>
      <c r="BT26" s="5"/>
      <c r="BU26" s="226"/>
      <c r="BV26" s="214"/>
      <c r="BW26" s="4"/>
      <c r="BX26" s="5"/>
      <c r="BY26" s="5"/>
      <c r="BZ26" s="215"/>
      <c r="CA26" s="6"/>
      <c r="CB26" s="6"/>
      <c r="CC26" s="6"/>
      <c r="CD26" s="6"/>
      <c r="CE26" s="6"/>
      <c r="CF26" s="6"/>
      <c r="CG26" s="2"/>
      <c r="CH26" s="2"/>
      <c r="CI26" s="2"/>
      <c r="CJ26" s="2"/>
      <c r="CK26" s="2"/>
      <c r="CL26" s="2"/>
      <c r="CM26" s="2"/>
      <c r="CN26" s="2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</row>
    <row r="27" spans="3:120" ht="15" customHeight="1">
      <c r="C27" s="227">
        <v>2</v>
      </c>
      <c r="D27" s="227"/>
      <c r="E27" s="228" t="str">
        <f>Ergebniseingabe!D29</f>
        <v>B</v>
      </c>
      <c r="F27" s="228"/>
      <c r="G27" s="228"/>
      <c r="H27" s="218">
        <f>Ergebniseingabe!G29</f>
        <v>0.38263888888888886</v>
      </c>
      <c r="I27" s="218"/>
      <c r="J27" s="218"/>
      <c r="K27" s="218"/>
      <c r="L27" s="229">
        <f>Ergebniseingabe!K29</f>
        <v>0</v>
      </c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30" t="s">
        <v>35</v>
      </c>
      <c r="AH27" s="231">
        <f>Ergebniseingabe!AG29</f>
        <v>0</v>
      </c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2">
        <f>IF(Ergebniseingabe!BB29="","",Ergebniseingabe!BB29)</f>
        <v>1</v>
      </c>
      <c r="BD27" s="232"/>
      <c r="BE27" s="232"/>
      <c r="BF27" s="230">
        <f>IF(Ergebniseingabe!BE29="","",Ergebniseingabe!BE29)</f>
        <v>0</v>
      </c>
      <c r="BG27" s="230"/>
      <c r="BH27" s="223"/>
      <c r="BI27" s="224"/>
      <c r="BJ27" s="225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226"/>
      <c r="BV27" s="214"/>
      <c r="BW27" s="4"/>
      <c r="BX27" s="5"/>
      <c r="BY27" s="5"/>
      <c r="BZ27" s="215"/>
      <c r="CF27" s="6"/>
      <c r="CL27" s="2"/>
      <c r="CM27" s="2"/>
      <c r="CN27" s="2"/>
      <c r="DO27" s="7"/>
      <c r="DP27" s="8"/>
    </row>
    <row r="28" spans="3:120" ht="15" customHeight="1">
      <c r="C28" s="227">
        <v>3</v>
      </c>
      <c r="D28" s="227"/>
      <c r="E28" s="228" t="str">
        <f>Ergebniseingabe!D30</f>
        <v>A</v>
      </c>
      <c r="F28" s="228"/>
      <c r="G28" s="228"/>
      <c r="H28" s="218">
        <f>Ergebniseingabe!G30</f>
        <v>0.3902777777777777</v>
      </c>
      <c r="I28" s="218"/>
      <c r="J28" s="218"/>
      <c r="K28" s="218"/>
      <c r="L28" s="229">
        <f>Ergebniseingabe!K30</f>
        <v>0</v>
      </c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30" t="s">
        <v>35</v>
      </c>
      <c r="AH28" s="231">
        <f>Ergebniseingabe!AG30</f>
        <v>0</v>
      </c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2">
        <f>IF(Ergebniseingabe!BB30="","",Ergebniseingabe!BB30)</f>
        <v>1</v>
      </c>
      <c r="BD28" s="232"/>
      <c r="BE28" s="232"/>
      <c r="BF28" s="230">
        <f>IF(Ergebniseingabe!BE30="","",Ergebniseingabe!BE30)</f>
        <v>5</v>
      </c>
      <c r="BG28" s="230"/>
      <c r="BH28" s="223"/>
      <c r="BI28" s="224"/>
      <c r="BJ28" s="225"/>
      <c r="BK28" s="1"/>
      <c r="BL28" s="1"/>
      <c r="BM28" s="1"/>
      <c r="BN28" s="1"/>
      <c r="BO28" s="1"/>
      <c r="BP28" s="3"/>
      <c r="BQ28" s="3"/>
      <c r="BR28" s="3"/>
      <c r="BS28" s="3"/>
      <c r="BU28" s="226"/>
      <c r="BV28" s="214"/>
      <c r="BW28" s="4"/>
      <c r="BX28" s="5"/>
      <c r="BY28" s="5"/>
      <c r="BZ28" s="215"/>
      <c r="CF28" s="6"/>
      <c r="CL28" s="2"/>
      <c r="CM28" s="2"/>
      <c r="CN28" s="2"/>
      <c r="DO28" s="7"/>
      <c r="DP28" s="8"/>
    </row>
    <row r="29" spans="3:120" ht="15" customHeight="1">
      <c r="C29" s="227">
        <v>4</v>
      </c>
      <c r="D29" s="227"/>
      <c r="E29" s="228" t="str">
        <f>Ergebniseingabe!D31</f>
        <v>B</v>
      </c>
      <c r="F29" s="228"/>
      <c r="G29" s="228"/>
      <c r="H29" s="218">
        <f>Ergebniseingabe!G31</f>
        <v>0.3979166666666666</v>
      </c>
      <c r="I29" s="218"/>
      <c r="J29" s="218"/>
      <c r="K29" s="218"/>
      <c r="L29" s="229">
        <f>Ergebniseingabe!K31</f>
        <v>0</v>
      </c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30" t="s">
        <v>35</v>
      </c>
      <c r="AH29" s="231">
        <f>Ergebniseingabe!AG31</f>
        <v>0</v>
      </c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2">
        <f>IF(Ergebniseingabe!BB31="","",Ergebniseingabe!BB31)</f>
        <v>1</v>
      </c>
      <c r="BD29" s="232"/>
      <c r="BE29" s="232"/>
      <c r="BF29" s="230">
        <f>IF(Ergebniseingabe!BE31="","",Ergebniseingabe!BE31)</f>
        <v>1</v>
      </c>
      <c r="BG29" s="230"/>
      <c r="BH29" s="223"/>
      <c r="BI29" s="224"/>
      <c r="BJ29" s="225"/>
      <c r="BK29" s="1"/>
      <c r="BL29" s="1"/>
      <c r="BM29" s="1"/>
      <c r="BN29" s="1"/>
      <c r="BO29" s="1"/>
      <c r="BP29" s="3"/>
      <c r="BQ29" s="3"/>
      <c r="BR29" s="3"/>
      <c r="BS29" s="3"/>
      <c r="BU29" s="226"/>
      <c r="BV29" s="214"/>
      <c r="BW29" s="4"/>
      <c r="BX29" s="5"/>
      <c r="BY29" s="5"/>
      <c r="BZ29" s="215"/>
      <c r="CF29" s="6"/>
      <c r="CL29" s="2"/>
      <c r="CM29" s="2"/>
      <c r="CN29" s="2"/>
      <c r="DO29" s="7"/>
      <c r="DP29" s="8"/>
    </row>
    <row r="30" spans="3:120" ht="15" customHeight="1">
      <c r="C30" s="227">
        <v>5</v>
      </c>
      <c r="D30" s="227"/>
      <c r="E30" s="228" t="str">
        <f>Ergebniseingabe!D32</f>
        <v>A</v>
      </c>
      <c r="F30" s="228"/>
      <c r="G30" s="228"/>
      <c r="H30" s="218">
        <f>Ergebniseingabe!G32</f>
        <v>0.40555555555555545</v>
      </c>
      <c r="I30" s="218"/>
      <c r="J30" s="218"/>
      <c r="K30" s="218"/>
      <c r="L30" s="229">
        <f>Ergebniseingabe!K32</f>
        <v>0</v>
      </c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30" t="s">
        <v>35</v>
      </c>
      <c r="AH30" s="231">
        <f>Ergebniseingabe!AG32</f>
        <v>0</v>
      </c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2">
        <f>IF(Ergebniseingabe!BB32="","",Ergebniseingabe!BB32)</f>
        <v>0</v>
      </c>
      <c r="BD30" s="232"/>
      <c r="BE30" s="232"/>
      <c r="BF30" s="230">
        <f>IF(Ergebniseingabe!BE32="","",Ergebniseingabe!BE32)</f>
        <v>5</v>
      </c>
      <c r="BG30" s="230"/>
      <c r="BH30" s="223"/>
      <c r="BI30" s="224"/>
      <c r="BJ30" s="225"/>
      <c r="BK30" s="1"/>
      <c r="BL30" s="1"/>
      <c r="BM30" s="1"/>
      <c r="BN30" s="1"/>
      <c r="BO30" s="1"/>
      <c r="BP30" s="3"/>
      <c r="BQ30" s="3"/>
      <c r="BR30" s="3"/>
      <c r="BS30" s="3"/>
      <c r="BU30" s="226"/>
      <c r="BV30" s="214"/>
      <c r="BW30" s="4"/>
      <c r="BX30" s="5"/>
      <c r="BY30" s="5"/>
      <c r="BZ30" s="215"/>
      <c r="CF30" s="6"/>
      <c r="CL30" s="2"/>
      <c r="CM30" s="2"/>
      <c r="CN30" s="2"/>
      <c r="DO30" s="7"/>
      <c r="DP30" s="8"/>
    </row>
    <row r="31" spans="3:120" ht="15" customHeight="1">
      <c r="C31" s="227">
        <v>6</v>
      </c>
      <c r="D31" s="227"/>
      <c r="E31" s="228" t="str">
        <f>Ergebniseingabe!D33</f>
        <v>B</v>
      </c>
      <c r="F31" s="228"/>
      <c r="G31" s="228"/>
      <c r="H31" s="218">
        <f>Ergebniseingabe!G33</f>
        <v>0.4131944444444443</v>
      </c>
      <c r="I31" s="218"/>
      <c r="J31" s="218"/>
      <c r="K31" s="218"/>
      <c r="L31" s="229">
        <f>Ergebniseingabe!K33</f>
        <v>0</v>
      </c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30" t="s">
        <v>35</v>
      </c>
      <c r="AH31" s="231">
        <f>Ergebniseingabe!AG33</f>
        <v>0</v>
      </c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2">
        <f>IF(Ergebniseingabe!BB33="","",Ergebniseingabe!BB33)</f>
        <v>2</v>
      </c>
      <c r="BD31" s="232"/>
      <c r="BE31" s="232"/>
      <c r="BF31" s="230">
        <f>IF(Ergebniseingabe!BE33="","",Ergebniseingabe!BE33)</f>
        <v>1</v>
      </c>
      <c r="BG31" s="230"/>
      <c r="BH31" s="223"/>
      <c r="BI31" s="224"/>
      <c r="BJ31" s="225"/>
      <c r="BK31" s="1"/>
      <c r="BL31" s="1"/>
      <c r="BM31" s="1"/>
      <c r="BN31" s="1"/>
      <c r="BO31" s="1"/>
      <c r="BP31" s="3"/>
      <c r="BQ31" s="233"/>
      <c r="BR31" s="1"/>
      <c r="BS31" s="1"/>
      <c r="BT31" s="7"/>
      <c r="BU31" s="226"/>
      <c r="BV31" s="214"/>
      <c r="BW31" s="4"/>
      <c r="BX31" s="5"/>
      <c r="BY31" s="5"/>
      <c r="BZ31" s="215"/>
      <c r="CF31" s="6"/>
      <c r="CL31" s="2"/>
      <c r="CM31" s="2"/>
      <c r="CN31" s="2"/>
      <c r="DO31" s="7"/>
      <c r="DP31" s="8"/>
    </row>
    <row r="32" spans="3:120" ht="15" customHeight="1">
      <c r="C32" s="227">
        <v>7</v>
      </c>
      <c r="D32" s="227"/>
      <c r="E32" s="228" t="str">
        <f>Ergebniseingabe!D34</f>
        <v>A</v>
      </c>
      <c r="F32" s="228"/>
      <c r="G32" s="228"/>
      <c r="H32" s="218">
        <f>Ergebniseingabe!G34</f>
        <v>0.42083333333333317</v>
      </c>
      <c r="I32" s="218"/>
      <c r="J32" s="218"/>
      <c r="K32" s="218"/>
      <c r="L32" s="229">
        <f>Ergebniseingabe!K34</f>
        <v>0</v>
      </c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30" t="s">
        <v>35</v>
      </c>
      <c r="AH32" s="231">
        <f>Ergebniseingabe!AG34</f>
        <v>0</v>
      </c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2">
        <f>IF(Ergebniseingabe!BB34="","",Ergebniseingabe!BB34)</f>
        <v>0</v>
      </c>
      <c r="BD32" s="232"/>
      <c r="BE32" s="232"/>
      <c r="BF32" s="230">
        <f>IF(Ergebniseingabe!BE34="","",Ergebniseingabe!BE34)</f>
        <v>1</v>
      </c>
      <c r="BG32" s="230"/>
      <c r="BH32" s="223"/>
      <c r="BI32" s="224"/>
      <c r="BJ32" s="225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226"/>
      <c r="BV32" s="214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227">
        <v>8</v>
      </c>
      <c r="D33" s="227"/>
      <c r="E33" s="228" t="str">
        <f>Ergebniseingabe!D35</f>
        <v>B</v>
      </c>
      <c r="F33" s="228"/>
      <c r="G33" s="228"/>
      <c r="H33" s="218">
        <f>Ergebniseingabe!G35</f>
        <v>0.42847222222222203</v>
      </c>
      <c r="I33" s="218"/>
      <c r="J33" s="218"/>
      <c r="K33" s="218"/>
      <c r="L33" s="229">
        <f>Ergebniseingabe!K35</f>
        <v>0</v>
      </c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30" t="s">
        <v>35</v>
      </c>
      <c r="AH33" s="231">
        <f>Ergebniseingabe!AG35</f>
        <v>0</v>
      </c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2">
        <f>IF(Ergebniseingabe!BB35="","",Ergebniseingabe!BB35)</f>
        <v>1</v>
      </c>
      <c r="BD33" s="232"/>
      <c r="BE33" s="232"/>
      <c r="BF33" s="230">
        <f>IF(Ergebniseingabe!BE35="","",Ergebniseingabe!BE35)</f>
        <v>1</v>
      </c>
      <c r="BG33" s="230"/>
      <c r="BH33" s="223"/>
      <c r="BI33" s="224"/>
      <c r="BJ33" s="225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226"/>
      <c r="BV33" s="214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227">
        <v>9</v>
      </c>
      <c r="D34" s="227"/>
      <c r="E34" s="228" t="str">
        <f>Ergebniseingabe!D36</f>
        <v>A</v>
      </c>
      <c r="F34" s="228"/>
      <c r="G34" s="228"/>
      <c r="H34" s="218">
        <f>Ergebniseingabe!G36</f>
        <v>0.4361111111111109</v>
      </c>
      <c r="I34" s="218"/>
      <c r="J34" s="218"/>
      <c r="K34" s="218"/>
      <c r="L34" s="229">
        <f>Ergebniseingabe!K36</f>
        <v>0</v>
      </c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30" t="s">
        <v>35</v>
      </c>
      <c r="AH34" s="231">
        <f>Ergebniseingabe!AG36</f>
        <v>0</v>
      </c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2">
        <f>IF(Ergebniseingabe!BB36="","",Ergebniseingabe!BB36)</f>
        <v>4</v>
      </c>
      <c r="BD34" s="232"/>
      <c r="BE34" s="232"/>
      <c r="BF34" s="230">
        <f>IF(Ergebniseingabe!BE36="","",Ergebniseingabe!BE36)</f>
        <v>0</v>
      </c>
      <c r="BG34" s="230"/>
      <c r="BH34" s="223"/>
      <c r="BI34" s="224"/>
      <c r="BJ34" s="225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226"/>
      <c r="BV34" s="214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227">
        <v>10</v>
      </c>
      <c r="D35" s="227"/>
      <c r="E35" s="228" t="str">
        <f>Ergebniseingabe!D37</f>
        <v>B</v>
      </c>
      <c r="F35" s="228"/>
      <c r="G35" s="228"/>
      <c r="H35" s="218">
        <f>Ergebniseingabe!G37</f>
        <v>0.44374999999999976</v>
      </c>
      <c r="I35" s="218"/>
      <c r="J35" s="218"/>
      <c r="K35" s="218"/>
      <c r="L35" s="229">
        <f>Ergebniseingabe!K37</f>
        <v>0</v>
      </c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30" t="s">
        <v>35</v>
      </c>
      <c r="AH35" s="231">
        <f>Ergebniseingabe!AG37</f>
        <v>0</v>
      </c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2">
        <f>IF(Ergebniseingabe!BB37="","",Ergebniseingabe!BB37)</f>
        <v>1</v>
      </c>
      <c r="BD35" s="232"/>
      <c r="BE35" s="232"/>
      <c r="BF35" s="230">
        <f>IF(Ergebniseingabe!BE37="","",Ergebniseingabe!BE37)</f>
        <v>4</v>
      </c>
      <c r="BG35" s="230"/>
      <c r="BH35" s="223"/>
      <c r="BI35" s="224"/>
      <c r="BJ35" s="225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226"/>
      <c r="BV35" s="214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227">
        <v>11</v>
      </c>
      <c r="D36" s="227"/>
      <c r="E36" s="228" t="str">
        <f>Ergebniseingabe!D38</f>
        <v>A</v>
      </c>
      <c r="F36" s="228"/>
      <c r="G36" s="228"/>
      <c r="H36" s="218">
        <f>Ergebniseingabe!G38</f>
        <v>0.4513888888888886</v>
      </c>
      <c r="I36" s="218"/>
      <c r="J36" s="218"/>
      <c r="K36" s="218"/>
      <c r="L36" s="229">
        <f>Ergebniseingabe!K38</f>
        <v>0</v>
      </c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30" t="s">
        <v>35</v>
      </c>
      <c r="AH36" s="231">
        <f>Ergebniseingabe!AG38</f>
        <v>0</v>
      </c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2">
        <f>IF(Ergebniseingabe!BB38="","",Ergebniseingabe!BB38)</f>
        <v>0</v>
      </c>
      <c r="BD36" s="232"/>
      <c r="BE36" s="232"/>
      <c r="BF36" s="230">
        <f>IF(Ergebniseingabe!BE38="","",Ergebniseingabe!BE38)</f>
        <v>3</v>
      </c>
      <c r="BG36" s="230"/>
      <c r="BH36" s="223"/>
      <c r="BI36" s="224"/>
      <c r="BJ36" s="225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226"/>
      <c r="BV36" s="214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227">
        <v>12</v>
      </c>
      <c r="D37" s="227"/>
      <c r="E37" s="228" t="str">
        <f>Ergebniseingabe!D39</f>
        <v>B</v>
      </c>
      <c r="F37" s="228"/>
      <c r="G37" s="228"/>
      <c r="H37" s="218">
        <f>Ergebniseingabe!G39</f>
        <v>0.4590277777777775</v>
      </c>
      <c r="I37" s="218"/>
      <c r="J37" s="218"/>
      <c r="K37" s="218"/>
      <c r="L37" s="229">
        <f>Ergebniseingabe!K39</f>
        <v>0</v>
      </c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30" t="s">
        <v>35</v>
      </c>
      <c r="AH37" s="231">
        <f>Ergebniseingabe!AG39</f>
        <v>0</v>
      </c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2">
        <f>IF(Ergebniseingabe!BB39="","",Ergebniseingabe!BB39)</f>
        <v>0</v>
      </c>
      <c r="BD37" s="232"/>
      <c r="BE37" s="232"/>
      <c r="BF37" s="230">
        <f>IF(Ergebniseingabe!BE39="","",Ergebniseingabe!BE39)</f>
        <v>4</v>
      </c>
      <c r="BG37" s="230"/>
      <c r="BH37" s="223"/>
      <c r="BI37" s="224"/>
      <c r="BJ37" s="225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226"/>
      <c r="BV37" s="214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227">
        <v>13</v>
      </c>
      <c r="D38" s="227"/>
      <c r="E38" s="228" t="str">
        <f>Ergebniseingabe!D40</f>
        <v>A</v>
      </c>
      <c r="F38" s="228"/>
      <c r="G38" s="228"/>
      <c r="H38" s="218">
        <f>Ergebniseingabe!G40</f>
        <v>0.46666666666666634</v>
      </c>
      <c r="I38" s="218"/>
      <c r="J38" s="218"/>
      <c r="K38" s="218"/>
      <c r="L38" s="229">
        <f>Ergebniseingabe!K40</f>
        <v>0</v>
      </c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30" t="s">
        <v>35</v>
      </c>
      <c r="AH38" s="231">
        <f>Ergebniseingabe!AG40</f>
        <v>0</v>
      </c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2">
        <f>IF(Ergebniseingabe!BB40="","",Ergebniseingabe!BB40)</f>
        <v>2</v>
      </c>
      <c r="BD38" s="232"/>
      <c r="BE38" s="232"/>
      <c r="BF38" s="230">
        <f>IF(Ergebniseingabe!BE40="","",Ergebniseingabe!BE40)</f>
        <v>0</v>
      </c>
      <c r="BG38" s="230"/>
      <c r="BH38" s="223"/>
      <c r="BI38" s="224"/>
      <c r="BJ38" s="225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226"/>
      <c r="BV38" s="214"/>
      <c r="BW38" s="234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227">
        <v>14</v>
      </c>
      <c r="D39" s="227"/>
      <c r="E39" s="228" t="str">
        <f>Ergebniseingabe!D41</f>
        <v>B</v>
      </c>
      <c r="F39" s="228"/>
      <c r="G39" s="228"/>
      <c r="H39" s="218">
        <f>Ergebniseingabe!G41</f>
        <v>0.4743055555555552</v>
      </c>
      <c r="I39" s="218"/>
      <c r="J39" s="218"/>
      <c r="K39" s="218"/>
      <c r="L39" s="229">
        <f>Ergebniseingabe!K41</f>
        <v>0</v>
      </c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30" t="s">
        <v>35</v>
      </c>
      <c r="AH39" s="231">
        <f>Ergebniseingabe!AG41</f>
        <v>0</v>
      </c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2">
        <f>IF(Ergebniseingabe!BB41="","",Ergebniseingabe!BB41)</f>
        <v>1</v>
      </c>
      <c r="BD39" s="232"/>
      <c r="BE39" s="232"/>
      <c r="BF39" s="230">
        <f>IF(Ergebniseingabe!BE41="","",Ergebniseingabe!BE41)</f>
        <v>1</v>
      </c>
      <c r="BG39" s="230"/>
      <c r="BH39" s="223"/>
      <c r="BI39" s="224"/>
      <c r="BJ39" s="225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226"/>
      <c r="BV39" s="214"/>
      <c r="BW39" s="234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227">
        <v>15</v>
      </c>
      <c r="D40" s="227"/>
      <c r="E40" s="228" t="str">
        <f>Ergebniseingabe!D42</f>
        <v>A</v>
      </c>
      <c r="F40" s="228"/>
      <c r="G40" s="228"/>
      <c r="H40" s="218">
        <f>Ergebniseingabe!G42</f>
        <v>0.48194444444444406</v>
      </c>
      <c r="I40" s="218"/>
      <c r="J40" s="218"/>
      <c r="K40" s="218"/>
      <c r="L40" s="229">
        <f>Ergebniseingabe!K42</f>
        <v>0</v>
      </c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30" t="s">
        <v>35</v>
      </c>
      <c r="AH40" s="231">
        <f>Ergebniseingabe!AG42</f>
        <v>0</v>
      </c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2">
        <f>IF(Ergebniseingabe!BB42="","",Ergebniseingabe!BB42)</f>
        <v>0</v>
      </c>
      <c r="BD40" s="232"/>
      <c r="BE40" s="232"/>
      <c r="BF40" s="230">
        <f>IF(Ergebniseingabe!BE42="","",Ergebniseingabe!BE42)</f>
        <v>0</v>
      </c>
      <c r="BG40" s="230"/>
      <c r="BH40" s="223"/>
      <c r="BI40" s="224"/>
      <c r="BJ40" s="225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226"/>
      <c r="BV40" s="214"/>
      <c r="BW40" s="234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227">
        <v>16</v>
      </c>
      <c r="D41" s="227"/>
      <c r="E41" s="228" t="str">
        <f>Ergebniseingabe!D43</f>
        <v>B</v>
      </c>
      <c r="F41" s="228"/>
      <c r="G41" s="228"/>
      <c r="H41" s="218">
        <f>Ergebniseingabe!G43</f>
        <v>0.4895833333333329</v>
      </c>
      <c r="I41" s="218"/>
      <c r="J41" s="218"/>
      <c r="K41" s="218"/>
      <c r="L41" s="229">
        <f>Ergebniseingabe!K43</f>
        <v>0</v>
      </c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30" t="s">
        <v>35</v>
      </c>
      <c r="AH41" s="231">
        <f>Ergebniseingabe!AG43</f>
        <v>0</v>
      </c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2">
        <f>IF(Ergebniseingabe!BB43="","",Ergebniseingabe!BB43)</f>
        <v>3</v>
      </c>
      <c r="BD41" s="232"/>
      <c r="BE41" s="232"/>
      <c r="BF41" s="230">
        <f>IF(Ergebniseingabe!BE43="","",Ergebniseingabe!BE43)</f>
        <v>1</v>
      </c>
      <c r="BG41" s="230"/>
      <c r="BH41" s="223"/>
      <c r="BI41" s="224"/>
      <c r="BJ41" s="225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226"/>
      <c r="BV41" s="214"/>
      <c r="BW41" s="234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227">
        <v>17</v>
      </c>
      <c r="D42" s="227"/>
      <c r="E42" s="228" t="str">
        <f>Ergebniseingabe!D44</f>
        <v>A</v>
      </c>
      <c r="F42" s="228"/>
      <c r="G42" s="228"/>
      <c r="H42" s="218">
        <f>Ergebniseingabe!G44</f>
        <v>0.4972222222222218</v>
      </c>
      <c r="I42" s="218"/>
      <c r="J42" s="218"/>
      <c r="K42" s="218"/>
      <c r="L42" s="229">
        <f>Ergebniseingabe!K44</f>
        <v>0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30" t="s">
        <v>35</v>
      </c>
      <c r="AH42" s="231">
        <f>Ergebniseingabe!AG44</f>
        <v>0</v>
      </c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2">
        <f>IF(Ergebniseingabe!BB44="","",Ergebniseingabe!BB44)</f>
        <v>0</v>
      </c>
      <c r="BD42" s="232"/>
      <c r="BE42" s="232"/>
      <c r="BF42" s="230">
        <f>IF(Ergebniseingabe!BE44="","",Ergebniseingabe!BE44)</f>
        <v>2</v>
      </c>
      <c r="BG42" s="230"/>
      <c r="BH42" s="223"/>
      <c r="BI42" s="224"/>
      <c r="BJ42" s="225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226"/>
      <c r="BV42" s="214"/>
      <c r="BW42" s="234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227">
        <v>18</v>
      </c>
      <c r="D43" s="227"/>
      <c r="E43" s="228" t="str">
        <f>Ergebniseingabe!D45</f>
        <v>B</v>
      </c>
      <c r="F43" s="228"/>
      <c r="G43" s="228"/>
      <c r="H43" s="218">
        <f>Ergebniseingabe!G45</f>
        <v>0.5048611111111106</v>
      </c>
      <c r="I43" s="218"/>
      <c r="J43" s="218"/>
      <c r="K43" s="218"/>
      <c r="L43" s="229">
        <f>Ergebniseingabe!K45</f>
        <v>0</v>
      </c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30" t="s">
        <v>35</v>
      </c>
      <c r="AH43" s="231">
        <f>Ergebniseingabe!AG45</f>
        <v>0</v>
      </c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2">
        <f>IF(Ergebniseingabe!BB45="","",Ergebniseingabe!BB45)</f>
        <v>4</v>
      </c>
      <c r="BD43" s="232"/>
      <c r="BE43" s="232"/>
      <c r="BF43" s="230">
        <f>IF(Ergebniseingabe!BE45="","",Ergebniseingabe!BE45)</f>
        <v>0</v>
      </c>
      <c r="BG43" s="230"/>
      <c r="BH43" s="223"/>
      <c r="BI43" s="224"/>
      <c r="BJ43" s="225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226"/>
      <c r="BV43" s="214"/>
      <c r="BW43" s="234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227">
        <v>19</v>
      </c>
      <c r="D44" s="227"/>
      <c r="E44" s="228" t="str">
        <f>Ergebniseingabe!D46</f>
        <v>A</v>
      </c>
      <c r="F44" s="228"/>
      <c r="G44" s="228"/>
      <c r="H44" s="218">
        <f>Ergebniseingabe!G46</f>
        <v>0.5124999999999995</v>
      </c>
      <c r="I44" s="218"/>
      <c r="J44" s="218"/>
      <c r="K44" s="218"/>
      <c r="L44" s="229">
        <f>Ergebniseingabe!K46</f>
        <v>0</v>
      </c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30" t="s">
        <v>35</v>
      </c>
      <c r="AH44" s="231">
        <f>Ergebniseingabe!AG46</f>
        <v>0</v>
      </c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2">
        <f>IF(Ergebniseingabe!BB46="","",Ergebniseingabe!BB46)</f>
        <v>4</v>
      </c>
      <c r="BD44" s="232"/>
      <c r="BE44" s="232"/>
      <c r="BF44" s="230">
        <f>IF(Ergebniseingabe!BE46="","",Ergebniseingabe!BE46)</f>
        <v>1</v>
      </c>
      <c r="BG44" s="230"/>
      <c r="BH44" s="223"/>
      <c r="BI44" s="224"/>
      <c r="BJ44" s="225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226"/>
      <c r="BV44" s="214"/>
      <c r="BW44" s="234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>
      <c r="C45" s="235">
        <v>20</v>
      </c>
      <c r="D45" s="235"/>
      <c r="E45" s="236" t="str">
        <f>Ergebniseingabe!D47</f>
        <v>B</v>
      </c>
      <c r="F45" s="236"/>
      <c r="G45" s="236"/>
      <c r="H45" s="237">
        <f>Ergebniseingabe!G47</f>
        <v>0.5201388888888884</v>
      </c>
      <c r="I45" s="237"/>
      <c r="J45" s="237"/>
      <c r="K45" s="237"/>
      <c r="L45" s="238">
        <f>Ergebniseingabe!K47</f>
        <v>0</v>
      </c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9" t="s">
        <v>35</v>
      </c>
      <c r="AH45" s="240">
        <f>Ergebniseingabe!AG47</f>
        <v>0</v>
      </c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1">
        <f>IF(Ergebniseingabe!BB47="","",Ergebniseingabe!BB47)</f>
        <v>0</v>
      </c>
      <c r="BD45" s="241"/>
      <c r="BE45" s="241"/>
      <c r="BF45" s="239">
        <f>IF(Ergebniseingabe!BE47="","",Ergebniseingabe!BE47)</f>
        <v>2</v>
      </c>
      <c r="BG45" s="239"/>
      <c r="BH45" s="223"/>
      <c r="BI45" s="224"/>
      <c r="BJ45" s="225"/>
      <c r="BK45" s="1"/>
      <c r="BL45" s="1"/>
      <c r="BM45" s="1"/>
      <c r="BN45" s="1"/>
      <c r="BO45" s="2"/>
      <c r="BP45" s="3"/>
      <c r="BQ45" s="3"/>
      <c r="BR45" s="3"/>
      <c r="BS45" s="3"/>
      <c r="BU45" s="226"/>
      <c r="BV45" s="214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242"/>
      <c r="D46" s="242"/>
      <c r="E46" s="242"/>
      <c r="F46" s="242"/>
      <c r="G46" s="242"/>
      <c r="H46" s="242"/>
      <c r="I46" s="242"/>
      <c r="J46" s="242"/>
      <c r="K46" s="243"/>
      <c r="L46" s="243"/>
      <c r="M46" s="243"/>
      <c r="N46" s="243"/>
      <c r="O46" s="243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2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25"/>
      <c r="BD46" s="225"/>
      <c r="BE46" s="225"/>
      <c r="BF46" s="225"/>
      <c r="BG46" s="245"/>
      <c r="BH46" s="245"/>
      <c r="BI46" s="245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242"/>
      <c r="D47" s="242"/>
      <c r="E47" s="242"/>
      <c r="F47" s="242"/>
      <c r="G47" s="242"/>
      <c r="H47" s="242"/>
      <c r="I47" s="242"/>
      <c r="J47" s="242"/>
      <c r="K47" s="243"/>
      <c r="L47" s="243"/>
      <c r="M47" s="243"/>
      <c r="N47" s="243"/>
      <c r="O47" s="243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2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25"/>
      <c r="BD47" s="225"/>
      <c r="BE47" s="225"/>
      <c r="BF47" s="225"/>
      <c r="BG47" s="245"/>
      <c r="BH47" s="245"/>
      <c r="BI47" s="245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12.75">
      <c r="C48" s="198" t="str">
        <f>Ergebniseingabe!B2</f>
        <v>1.SC BW Wulfen</v>
      </c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0"/>
      <c r="BD48" s="14" t="s">
        <v>2</v>
      </c>
      <c r="BE48" s="14"/>
      <c r="BF48" s="14"/>
      <c r="BG48" s="14"/>
      <c r="BH48" s="14"/>
      <c r="BI48" s="14"/>
      <c r="BJ48" s="14"/>
    </row>
    <row r="49" spans="3:60" ht="12.75">
      <c r="C49" s="199" t="str">
        <f>Ergebniseingabe!B3</f>
        <v>E1-Jugendturnier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2"/>
      <c r="BD49" s="12"/>
      <c r="BE49" s="246"/>
      <c r="BF49" s="246"/>
      <c r="BG49" s="246"/>
      <c r="BH49" s="246"/>
    </row>
    <row r="50" ht="13.5" customHeight="1"/>
    <row r="51" spans="3:118" s="40" customFormat="1" ht="12.75">
      <c r="C51" s="64" t="s">
        <v>37</v>
      </c>
      <c r="BI51" s="43"/>
      <c r="BJ51" s="44"/>
      <c r="BK51" s="45"/>
      <c r="BL51" s="45"/>
      <c r="BM51" s="45"/>
      <c r="BN51" s="45"/>
      <c r="BO51" s="45"/>
      <c r="BP51" s="46"/>
      <c r="BQ51" s="46"/>
      <c r="BR51" s="46"/>
      <c r="BS51" s="46"/>
      <c r="BT51" s="46"/>
      <c r="BU51" s="46"/>
      <c r="BV51" s="44"/>
      <c r="BW51" s="44"/>
      <c r="BX51" s="44"/>
      <c r="BY51" s="47"/>
      <c r="BZ51" s="47"/>
      <c r="CA51" s="47"/>
      <c r="CB51" s="47"/>
      <c r="CC51" s="47"/>
      <c r="CD51" s="47"/>
      <c r="CE51" s="47"/>
      <c r="CF51" s="43"/>
      <c r="CG51" s="43"/>
      <c r="CH51" s="43"/>
      <c r="CI51" s="43"/>
      <c r="CJ51" s="43"/>
      <c r="CK51" s="43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</row>
    <row r="52" spans="5:120" s="40" customFormat="1" ht="12.75">
      <c r="E52" s="64"/>
      <c r="AH52" s="108">
        <f>M60</f>
        <v>0</v>
      </c>
      <c r="AI52" s="108"/>
      <c r="AJ52" s="108"/>
      <c r="AK52" s="109">
        <f>M61</f>
        <v>0</v>
      </c>
      <c r="AL52" s="109"/>
      <c r="AM52" s="109"/>
      <c r="AN52" s="109">
        <f>M62</f>
        <v>0</v>
      </c>
      <c r="AO52" s="109"/>
      <c r="AP52" s="109"/>
      <c r="AQ52" s="109">
        <f>M63</f>
        <v>0</v>
      </c>
      <c r="AR52" s="109"/>
      <c r="AS52" s="109"/>
      <c r="AT52" s="110">
        <f>M64</f>
        <v>0</v>
      </c>
      <c r="AU52" s="110"/>
      <c r="AV52" s="110"/>
      <c r="BK52" s="43"/>
      <c r="BL52" s="44"/>
      <c r="BM52" s="45"/>
      <c r="BN52" s="45"/>
      <c r="BO52" s="45"/>
      <c r="BP52" s="45"/>
      <c r="BQ52" s="45"/>
      <c r="BR52" s="46"/>
      <c r="BS52" s="46"/>
      <c r="BT52" s="46"/>
      <c r="BU52" s="46"/>
      <c r="BV52" s="46"/>
      <c r="BW52" s="44"/>
      <c r="BX52" s="44"/>
      <c r="BY52" s="44"/>
      <c r="BZ52" s="44"/>
      <c r="CA52" s="47"/>
      <c r="CB52" s="47"/>
      <c r="CC52" s="47"/>
      <c r="CD52" s="47"/>
      <c r="CE52" s="47"/>
      <c r="CF52" s="47"/>
      <c r="CG52" s="47"/>
      <c r="CH52" s="43"/>
      <c r="CI52" s="43"/>
      <c r="CJ52" s="43"/>
      <c r="CK52" s="43"/>
      <c r="CL52" s="43"/>
      <c r="CM52" s="43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</row>
    <row r="53" spans="5:120" s="40" customFormat="1" ht="12.75">
      <c r="E53" s="64"/>
      <c r="AH53" s="108"/>
      <c r="AI53" s="108"/>
      <c r="AJ53" s="108"/>
      <c r="AK53" s="109"/>
      <c r="AL53" s="109"/>
      <c r="AM53" s="109"/>
      <c r="AN53" s="109"/>
      <c r="AO53" s="109"/>
      <c r="AP53" s="109"/>
      <c r="AQ53" s="109"/>
      <c r="AR53" s="109"/>
      <c r="AS53" s="109"/>
      <c r="AT53" s="110"/>
      <c r="AU53" s="110"/>
      <c r="AV53" s="110"/>
      <c r="BK53" s="43"/>
      <c r="BL53" s="44"/>
      <c r="BM53" s="45"/>
      <c r="BN53" s="45"/>
      <c r="BO53" s="45"/>
      <c r="BP53" s="45"/>
      <c r="BQ53" s="45"/>
      <c r="BR53" s="46"/>
      <c r="BS53" s="46"/>
      <c r="BT53" s="46"/>
      <c r="BU53" s="46"/>
      <c r="BV53" s="46"/>
      <c r="BW53" s="44"/>
      <c r="BX53" s="44"/>
      <c r="BY53" s="44"/>
      <c r="BZ53" s="44"/>
      <c r="CA53" s="47"/>
      <c r="CB53" s="47"/>
      <c r="CC53" s="47"/>
      <c r="CD53" s="47"/>
      <c r="CE53" s="47"/>
      <c r="CF53" s="47"/>
      <c r="CG53" s="47"/>
      <c r="CH53" s="43"/>
      <c r="CI53" s="43"/>
      <c r="CJ53" s="43"/>
      <c r="CK53" s="43"/>
      <c r="CL53" s="43"/>
      <c r="CM53" s="43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</row>
    <row r="54" spans="5:120" s="40" customFormat="1" ht="12.75">
      <c r="E54" s="64"/>
      <c r="AH54" s="108"/>
      <c r="AI54" s="108"/>
      <c r="AJ54" s="108"/>
      <c r="AK54" s="109"/>
      <c r="AL54" s="109"/>
      <c r="AM54" s="109"/>
      <c r="AN54" s="109"/>
      <c r="AO54" s="109"/>
      <c r="AP54" s="109"/>
      <c r="AQ54" s="109"/>
      <c r="AR54" s="109"/>
      <c r="AS54" s="109"/>
      <c r="AT54" s="110"/>
      <c r="AU54" s="110"/>
      <c r="AV54" s="110"/>
      <c r="BK54" s="43"/>
      <c r="BL54" s="44"/>
      <c r="BM54" s="45"/>
      <c r="BN54" s="45"/>
      <c r="BO54" s="45"/>
      <c r="BP54" s="45"/>
      <c r="BQ54" s="45"/>
      <c r="BR54" s="46"/>
      <c r="BS54" s="46"/>
      <c r="BT54" s="46"/>
      <c r="BU54" s="46"/>
      <c r="BV54" s="46"/>
      <c r="BW54" s="44"/>
      <c r="BX54" s="44"/>
      <c r="BY54" s="44"/>
      <c r="BZ54" s="44"/>
      <c r="CA54" s="47"/>
      <c r="CB54" s="47"/>
      <c r="CC54" s="47"/>
      <c r="CD54" s="47"/>
      <c r="CE54" s="47"/>
      <c r="CF54" s="47"/>
      <c r="CG54" s="47"/>
      <c r="CH54" s="43"/>
      <c r="CI54" s="43"/>
      <c r="CJ54" s="43"/>
      <c r="CK54" s="43"/>
      <c r="CL54" s="43"/>
      <c r="CM54" s="43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</row>
    <row r="55" spans="5:120" s="40" customFormat="1" ht="12.75">
      <c r="E55" s="64"/>
      <c r="AH55" s="108"/>
      <c r="AI55" s="108"/>
      <c r="AJ55" s="108"/>
      <c r="AK55" s="109"/>
      <c r="AL55" s="109"/>
      <c r="AM55" s="109"/>
      <c r="AN55" s="109"/>
      <c r="AO55" s="109"/>
      <c r="AP55" s="109"/>
      <c r="AQ55" s="109"/>
      <c r="AR55" s="109"/>
      <c r="AS55" s="109"/>
      <c r="AT55" s="110"/>
      <c r="AU55" s="110"/>
      <c r="AV55" s="110"/>
      <c r="BK55" s="43"/>
      <c r="BL55" s="44"/>
      <c r="BM55" s="45"/>
      <c r="BN55" s="45"/>
      <c r="BO55" s="45"/>
      <c r="BP55" s="45"/>
      <c r="BQ55" s="45"/>
      <c r="BR55" s="46"/>
      <c r="BS55" s="46"/>
      <c r="BT55" s="46"/>
      <c r="BU55" s="46"/>
      <c r="BV55" s="46"/>
      <c r="BW55" s="44"/>
      <c r="BX55" s="44"/>
      <c r="BY55" s="44"/>
      <c r="BZ55" s="44"/>
      <c r="CA55" s="47"/>
      <c r="CB55" s="47"/>
      <c r="CC55" s="47"/>
      <c r="CD55" s="47"/>
      <c r="CE55" s="47"/>
      <c r="CF55" s="47"/>
      <c r="CG55" s="47"/>
      <c r="CH55" s="43"/>
      <c r="CI55" s="43"/>
      <c r="CJ55" s="43"/>
      <c r="CK55" s="43"/>
      <c r="CL55" s="43"/>
      <c r="CM55" s="43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</row>
    <row r="56" spans="5:120" s="40" customFormat="1" ht="12.75">
      <c r="E56" s="64"/>
      <c r="AH56" s="108"/>
      <c r="AI56" s="108"/>
      <c r="AJ56" s="108"/>
      <c r="AK56" s="109"/>
      <c r="AL56" s="109"/>
      <c r="AM56" s="109"/>
      <c r="AN56" s="109"/>
      <c r="AO56" s="109"/>
      <c r="AP56" s="109"/>
      <c r="AQ56" s="109"/>
      <c r="AR56" s="109"/>
      <c r="AS56" s="109"/>
      <c r="AT56" s="110"/>
      <c r="AU56" s="110"/>
      <c r="AV56" s="110"/>
      <c r="BK56" s="43"/>
      <c r="BL56" s="44"/>
      <c r="BM56" s="45"/>
      <c r="BN56" s="45"/>
      <c r="BO56" s="45"/>
      <c r="BP56" s="45"/>
      <c r="BQ56" s="45"/>
      <c r="BR56" s="46"/>
      <c r="BS56" s="46"/>
      <c r="BT56" s="46"/>
      <c r="BU56" s="46"/>
      <c r="BV56" s="46"/>
      <c r="BW56" s="44"/>
      <c r="BX56" s="44"/>
      <c r="BY56" s="44"/>
      <c r="BZ56" s="44"/>
      <c r="CA56" s="47"/>
      <c r="CB56" s="47"/>
      <c r="CC56" s="47"/>
      <c r="CD56" s="47"/>
      <c r="CE56" s="47"/>
      <c r="CF56" s="47"/>
      <c r="CG56" s="47"/>
      <c r="CH56" s="43"/>
      <c r="CI56" s="43"/>
      <c r="CJ56" s="43"/>
      <c r="CK56" s="43"/>
      <c r="CL56" s="43"/>
      <c r="CM56" s="43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</row>
    <row r="57" spans="5:120" s="40" customFormat="1" ht="12.75">
      <c r="E57" s="64"/>
      <c r="AH57" s="108"/>
      <c r="AI57" s="108"/>
      <c r="AJ57" s="108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/>
      <c r="AU57" s="110"/>
      <c r="AV57" s="110"/>
      <c r="BK57" s="43"/>
      <c r="BL57" s="44"/>
      <c r="BM57" s="45"/>
      <c r="BN57" s="45"/>
      <c r="BO57" s="45"/>
      <c r="BP57" s="45"/>
      <c r="BQ57" s="45"/>
      <c r="BR57" s="46"/>
      <c r="BS57" s="46"/>
      <c r="BT57" s="46"/>
      <c r="BU57" s="46"/>
      <c r="BV57" s="46"/>
      <c r="BW57" s="44"/>
      <c r="BX57" s="44"/>
      <c r="BY57" s="44"/>
      <c r="BZ57" s="44"/>
      <c r="CA57" s="47"/>
      <c r="CB57" s="47"/>
      <c r="CC57" s="47"/>
      <c r="CD57" s="47"/>
      <c r="CE57" s="47"/>
      <c r="CF57" s="47"/>
      <c r="CG57" s="47"/>
      <c r="CH57" s="43"/>
      <c r="CI57" s="43"/>
      <c r="CJ57" s="43"/>
      <c r="CK57" s="43"/>
      <c r="CL57" s="43"/>
      <c r="CM57" s="43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</row>
    <row r="58" spans="3:120" s="40" customFormat="1" ht="12.75">
      <c r="C58" s="111" t="s">
        <v>38</v>
      </c>
      <c r="D58" s="111"/>
      <c r="E58" s="111"/>
      <c r="F58" s="111"/>
      <c r="G58" s="111"/>
      <c r="H58" s="111"/>
      <c r="I58" s="111"/>
      <c r="AH58" s="108"/>
      <c r="AI58" s="108"/>
      <c r="AJ58" s="108"/>
      <c r="AK58" s="109"/>
      <c r="AL58" s="109"/>
      <c r="AM58" s="109"/>
      <c r="AN58" s="109"/>
      <c r="AO58" s="109"/>
      <c r="AP58" s="109"/>
      <c r="AQ58" s="109"/>
      <c r="AR58" s="109"/>
      <c r="AS58" s="109"/>
      <c r="AT58" s="110"/>
      <c r="AU58" s="110"/>
      <c r="AV58" s="110"/>
      <c r="BK58" s="43"/>
      <c r="BL58" s="44"/>
      <c r="BM58" s="45"/>
      <c r="BN58" s="45"/>
      <c r="BO58" s="45"/>
      <c r="BP58" s="45"/>
      <c r="BQ58" s="45"/>
      <c r="BR58" s="46"/>
      <c r="BS58" s="46"/>
      <c r="BT58" s="46"/>
      <c r="BU58" s="46"/>
      <c r="BV58" s="46"/>
      <c r="BW58" s="44"/>
      <c r="BX58" s="44"/>
      <c r="BY58" s="44"/>
      <c r="BZ58" s="44"/>
      <c r="CA58" s="47"/>
      <c r="CB58" s="47"/>
      <c r="CC58" s="47"/>
      <c r="CD58" s="47"/>
      <c r="CE58" s="47"/>
      <c r="CF58" s="47"/>
      <c r="CG58" s="47"/>
      <c r="CH58" s="43"/>
      <c r="CI58" s="43"/>
      <c r="CJ58" s="43"/>
      <c r="CK58" s="43"/>
      <c r="CL58" s="43"/>
      <c r="CM58" s="43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</row>
    <row r="59" spans="3:148" s="247" customFormat="1" ht="15" customHeight="1">
      <c r="C59" s="248" t="s">
        <v>39</v>
      </c>
      <c r="D59" s="248"/>
      <c r="E59" s="248"/>
      <c r="F59" s="248"/>
      <c r="G59" s="248" t="s">
        <v>40</v>
      </c>
      <c r="H59" s="248"/>
      <c r="I59" s="248"/>
      <c r="K59" s="249" t="str">
        <f>IF(L127=0,"Gruppe A",IF(B127&lt;&gt;L127,"es liegen nicht alle Ergebnisse vor","Gruppe A"))</f>
        <v>Gruppe A</v>
      </c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108"/>
      <c r="AI59" s="108"/>
      <c r="AJ59" s="108"/>
      <c r="AK59" s="109"/>
      <c r="AL59" s="109"/>
      <c r="AM59" s="109"/>
      <c r="AN59" s="109"/>
      <c r="AO59" s="109"/>
      <c r="AP59" s="109"/>
      <c r="AQ59" s="109"/>
      <c r="AR59" s="109"/>
      <c r="AS59" s="109"/>
      <c r="AT59" s="110"/>
      <c r="AU59" s="110"/>
      <c r="AV59" s="110"/>
      <c r="AW59" s="250" t="s">
        <v>41</v>
      </c>
      <c r="AX59" s="250"/>
      <c r="AY59" s="251" t="s">
        <v>42</v>
      </c>
      <c r="AZ59" s="251"/>
      <c r="BA59" s="251" t="s">
        <v>43</v>
      </c>
      <c r="BB59" s="251"/>
      <c r="BC59" s="251" t="s">
        <v>44</v>
      </c>
      <c r="BD59" s="251"/>
      <c r="BE59" s="251" t="s">
        <v>45</v>
      </c>
      <c r="BF59" s="251"/>
      <c r="BG59" s="251"/>
      <c r="BH59" s="251"/>
      <c r="BI59" s="251"/>
      <c r="BJ59" s="252" t="s">
        <v>46</v>
      </c>
      <c r="BK59" s="252"/>
      <c r="BL59" s="252"/>
      <c r="BM59" s="253" t="s">
        <v>47</v>
      </c>
      <c r="BN59" s="253"/>
      <c r="BO59" s="253"/>
      <c r="CA59" s="254"/>
      <c r="CB59" s="254"/>
      <c r="CC59" s="254"/>
      <c r="CE59" s="255"/>
      <c r="CF59" s="255"/>
      <c r="CG59" s="255"/>
      <c r="CH59" s="255"/>
      <c r="CI59" s="255"/>
      <c r="CJ59" s="254"/>
      <c r="CK59" s="254"/>
      <c r="CL59" s="254"/>
      <c r="CM59" s="254"/>
      <c r="DC59" s="256"/>
      <c r="DD59" s="256"/>
      <c r="DE59" s="256"/>
      <c r="DF59" s="256"/>
      <c r="DG59" s="256"/>
      <c r="DH59" s="256"/>
      <c r="DI59" s="256"/>
      <c r="DJ59" s="257"/>
      <c r="DK59" s="257"/>
      <c r="DL59" s="257"/>
      <c r="DM59" s="257"/>
      <c r="DN59" s="257"/>
      <c r="DO59" s="257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</row>
    <row r="60" spans="3:149" s="1" customFormat="1" ht="15" customHeight="1">
      <c r="C60" s="258">
        <f>IF(Ergebniseingabe!B57="","",Ergebniseingabe!B57)</f>
      </c>
      <c r="D60" s="258"/>
      <c r="E60" s="258"/>
      <c r="F60" s="258"/>
      <c r="G60" s="258">
        <f>IF(Ergebniseingabe!F57="","",Ergebniseingabe!F57)</f>
      </c>
      <c r="H60" s="258"/>
      <c r="I60" s="258"/>
      <c r="K60" s="259">
        <f>Ergebniseingabe!J57</f>
        <v>1</v>
      </c>
      <c r="L60" s="259"/>
      <c r="M60" s="260" t="str">
        <f>Ergebniseingabe!L57</f>
        <v>RW Essen</v>
      </c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1"/>
      <c r="AI60" s="261"/>
      <c r="AJ60" s="261"/>
      <c r="AK60" s="262">
        <f>Ergebniseingabe!AJ57</f>
        <v>0</v>
      </c>
      <c r="AL60" s="262"/>
      <c r="AM60" s="262"/>
      <c r="AN60" s="262">
        <f>Ergebniseingabe!AM57</f>
        <v>0</v>
      </c>
      <c r="AO60" s="262"/>
      <c r="AP60" s="262"/>
      <c r="AQ60" s="262">
        <f>Ergebniseingabe!AP57</f>
        <v>0</v>
      </c>
      <c r="AR60" s="262"/>
      <c r="AS60" s="262"/>
      <c r="AT60" s="263">
        <f>Ergebniseingabe!AS57</f>
        <v>0</v>
      </c>
      <c r="AU60" s="263"/>
      <c r="AV60" s="263"/>
      <c r="AW60" s="264">
        <f>Ergebniseingabe!AV57</f>
        <v>4</v>
      </c>
      <c r="AX60" s="264"/>
      <c r="AY60" s="265">
        <f>Ergebniseingabe!AX57</f>
        <v>4</v>
      </c>
      <c r="AZ60" s="265"/>
      <c r="BA60" s="265">
        <f>Ergebniseingabe!AZ57</f>
        <v>0</v>
      </c>
      <c r="BB60" s="265"/>
      <c r="BC60" s="265">
        <f>Ergebniseingabe!BB57</f>
        <v>0</v>
      </c>
      <c r="BD60" s="265"/>
      <c r="BE60" s="266">
        <f>Ergebniseingabe!BD57</f>
        <v>13</v>
      </c>
      <c r="BF60" s="266"/>
      <c r="BG60" s="267">
        <f>Ergebniseingabe!BF57</f>
        <v>0</v>
      </c>
      <c r="BH60" s="268">
        <f>Ergebniseingabe!BG57</f>
        <v>0</v>
      </c>
      <c r="BI60" s="268"/>
      <c r="BJ60" s="269">
        <f>Ergebniseingabe!BI57</f>
        <v>13</v>
      </c>
      <c r="BK60" s="269"/>
      <c r="BL60" s="269"/>
      <c r="BM60" s="270">
        <f>Ergebniseingabe!BL57</f>
        <v>12</v>
      </c>
      <c r="BN60" s="270"/>
      <c r="BO60" s="270"/>
      <c r="CA60" s="7"/>
      <c r="CB60" s="7"/>
      <c r="CC60" s="7"/>
      <c r="CE60" s="234"/>
      <c r="CF60" s="234"/>
      <c r="CG60" s="234"/>
      <c r="CH60" s="234"/>
      <c r="CI60" s="234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s="1" customFormat="1" ht="15" customHeight="1">
      <c r="C61" s="258">
        <f>IF(Ergebniseingabe!B58="","",Ergebniseingabe!B58)</f>
      </c>
      <c r="D61" s="258"/>
      <c r="E61" s="258"/>
      <c r="F61" s="258"/>
      <c r="G61" s="258">
        <f>IF(Ergebniseingabe!F58="","",Ergebniseingabe!F58)</f>
      </c>
      <c r="H61" s="258"/>
      <c r="I61" s="258"/>
      <c r="K61" s="271">
        <f>Ergebniseingabe!J58</f>
        <v>2</v>
      </c>
      <c r="L61" s="271"/>
      <c r="M61" s="272" t="str">
        <f>Ergebniseingabe!L58</f>
        <v>GW Barkenberg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3">
        <f>Ergebniseingabe!AG58</f>
        <v>0</v>
      </c>
      <c r="AI61" s="273"/>
      <c r="AJ61" s="273"/>
      <c r="AK61" s="274"/>
      <c r="AL61" s="274"/>
      <c r="AM61" s="274"/>
      <c r="AN61" s="275">
        <f>Ergebniseingabe!AM58</f>
        <v>0</v>
      </c>
      <c r="AO61" s="275"/>
      <c r="AP61" s="275"/>
      <c r="AQ61" s="275">
        <f>Ergebniseingabe!AP58</f>
        <v>0</v>
      </c>
      <c r="AR61" s="275"/>
      <c r="AS61" s="275"/>
      <c r="AT61" s="276">
        <f>Ergebniseingabe!AS58</f>
        <v>0</v>
      </c>
      <c r="AU61" s="276"/>
      <c r="AV61" s="276"/>
      <c r="AW61" s="277">
        <f>Ergebniseingabe!AV58</f>
        <v>4</v>
      </c>
      <c r="AX61" s="277"/>
      <c r="AY61" s="278">
        <f>Ergebniseingabe!AX58</f>
        <v>2</v>
      </c>
      <c r="AZ61" s="278"/>
      <c r="BA61" s="278">
        <f>Ergebniseingabe!AZ58</f>
        <v>1</v>
      </c>
      <c r="BB61" s="278"/>
      <c r="BC61" s="278">
        <f>Ergebniseingabe!BB58</f>
        <v>1</v>
      </c>
      <c r="BD61" s="278"/>
      <c r="BE61" s="279">
        <f>Ergebniseingabe!BD58</f>
        <v>6</v>
      </c>
      <c r="BF61" s="279"/>
      <c r="BG61" s="280">
        <f>Ergebniseingabe!BF58</f>
        <v>0</v>
      </c>
      <c r="BH61" s="281">
        <f>Ergebniseingabe!BG58</f>
        <v>4</v>
      </c>
      <c r="BI61" s="281"/>
      <c r="BJ61" s="282">
        <f>Ergebniseingabe!BI58</f>
        <v>2</v>
      </c>
      <c r="BK61" s="282"/>
      <c r="BL61" s="282"/>
      <c r="BM61" s="283">
        <f>Ergebniseingabe!BL58</f>
        <v>7</v>
      </c>
      <c r="BN61" s="283"/>
      <c r="BO61" s="283"/>
      <c r="CA61" s="7"/>
      <c r="CB61" s="7"/>
      <c r="CC61" s="7"/>
      <c r="CE61" s="234"/>
      <c r="CF61" s="234"/>
      <c r="CG61" s="234"/>
      <c r="CH61" s="234"/>
      <c r="CI61" s="234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s="1" customFormat="1" ht="15" customHeight="1">
      <c r="C62" s="258">
        <f>IF(Ergebniseingabe!B59="","",Ergebniseingabe!B59)</f>
      </c>
      <c r="D62" s="258"/>
      <c r="E62" s="258"/>
      <c r="F62" s="258"/>
      <c r="G62" s="258">
        <f>IF(Ergebniseingabe!F59="","",Ergebniseingabe!F59)</f>
      </c>
      <c r="H62" s="258"/>
      <c r="I62" s="258"/>
      <c r="K62" s="271">
        <f>Ergebniseingabe!J59</f>
        <v>3</v>
      </c>
      <c r="L62" s="271"/>
      <c r="M62" s="272" t="str">
        <f>Ergebniseingabe!L59</f>
        <v>SV Dorsten-Hardt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3">
        <f>Ergebniseingabe!AG59</f>
        <v>0</v>
      </c>
      <c r="AI62" s="273"/>
      <c r="AJ62" s="273"/>
      <c r="AK62" s="275">
        <f>Ergebniseingabe!AJ59</f>
        <v>0</v>
      </c>
      <c r="AL62" s="275"/>
      <c r="AM62" s="275"/>
      <c r="AN62" s="274"/>
      <c r="AO62" s="274"/>
      <c r="AP62" s="274"/>
      <c r="AQ62" s="275">
        <f>Ergebniseingabe!AP59</f>
        <v>0</v>
      </c>
      <c r="AR62" s="275"/>
      <c r="AS62" s="275"/>
      <c r="AT62" s="276">
        <f>Ergebniseingabe!AS59</f>
        <v>0</v>
      </c>
      <c r="AU62" s="276"/>
      <c r="AV62" s="276"/>
      <c r="AW62" s="277">
        <f>Ergebniseingabe!AV59</f>
        <v>4</v>
      </c>
      <c r="AX62" s="277"/>
      <c r="AY62" s="278">
        <f>Ergebniseingabe!AX59</f>
        <v>2</v>
      </c>
      <c r="AZ62" s="278"/>
      <c r="BA62" s="278">
        <f>Ergebniseingabe!AZ59</f>
        <v>0</v>
      </c>
      <c r="BB62" s="278"/>
      <c r="BC62" s="278">
        <f>Ergebniseingabe!BB59</f>
        <v>2</v>
      </c>
      <c r="BD62" s="278"/>
      <c r="BE62" s="279">
        <f>Ergebniseingabe!BD59</f>
        <v>8</v>
      </c>
      <c r="BF62" s="279"/>
      <c r="BG62" s="280">
        <f>Ergebniseingabe!BF59</f>
        <v>0</v>
      </c>
      <c r="BH62" s="281">
        <f>Ergebniseingabe!BG59</f>
        <v>4</v>
      </c>
      <c r="BI62" s="281"/>
      <c r="BJ62" s="282">
        <f>Ergebniseingabe!BI59</f>
        <v>4</v>
      </c>
      <c r="BK62" s="282"/>
      <c r="BL62" s="282"/>
      <c r="BM62" s="283">
        <f>Ergebniseingabe!BL59</f>
        <v>6</v>
      </c>
      <c r="BN62" s="283"/>
      <c r="BO62" s="283"/>
      <c r="CA62" s="7"/>
      <c r="CB62" s="7"/>
      <c r="CC62" s="7"/>
      <c r="CE62" s="234"/>
      <c r="CF62" s="234"/>
      <c r="CG62" s="234"/>
      <c r="CH62" s="234"/>
      <c r="CI62" s="234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s="1" customFormat="1" ht="15" customHeight="1">
      <c r="C63" s="258">
        <f>IF(Ergebniseingabe!B60="","",Ergebniseingabe!B60)</f>
      </c>
      <c r="D63" s="258"/>
      <c r="E63" s="258"/>
      <c r="F63" s="258"/>
      <c r="G63" s="258">
        <f>IF(Ergebniseingabe!F60="","",Ergebniseingabe!F60)</f>
      </c>
      <c r="H63" s="258"/>
      <c r="I63" s="258"/>
      <c r="K63" s="271">
        <f>Ergebniseingabe!J60</f>
        <v>4</v>
      </c>
      <c r="L63" s="271"/>
      <c r="M63" s="272" t="str">
        <f>Ergebniseingabe!L60</f>
        <v>BW Wulfen</v>
      </c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3">
        <f>Ergebniseingabe!AG60</f>
        <v>0</v>
      </c>
      <c r="AI63" s="273"/>
      <c r="AJ63" s="273"/>
      <c r="AK63" s="275">
        <f>Ergebniseingabe!AJ60</f>
        <v>0</v>
      </c>
      <c r="AL63" s="275"/>
      <c r="AM63" s="275"/>
      <c r="AN63" s="275">
        <f>Ergebniseingabe!AM60</f>
        <v>0</v>
      </c>
      <c r="AO63" s="275"/>
      <c r="AP63" s="275"/>
      <c r="AQ63" s="274"/>
      <c r="AR63" s="274"/>
      <c r="AS63" s="274"/>
      <c r="AT63" s="276">
        <f>Ergebniseingabe!AS60</f>
        <v>0</v>
      </c>
      <c r="AU63" s="276"/>
      <c r="AV63" s="276"/>
      <c r="AW63" s="277">
        <f>Ergebniseingabe!AV60</f>
        <v>4</v>
      </c>
      <c r="AX63" s="277"/>
      <c r="AY63" s="278">
        <f>Ergebniseingabe!AX60</f>
        <v>0</v>
      </c>
      <c r="AZ63" s="278"/>
      <c r="BA63" s="278">
        <f>Ergebniseingabe!AZ60</f>
        <v>2</v>
      </c>
      <c r="BB63" s="278"/>
      <c r="BC63" s="278">
        <f>Ergebniseingabe!BB60</f>
        <v>2</v>
      </c>
      <c r="BD63" s="278"/>
      <c r="BE63" s="279">
        <f>Ergebniseingabe!BD60</f>
        <v>1</v>
      </c>
      <c r="BF63" s="279"/>
      <c r="BG63" s="280">
        <f>Ergebniseingabe!BF60</f>
        <v>0</v>
      </c>
      <c r="BH63" s="281">
        <f>Ergebniseingabe!BG60</f>
        <v>9</v>
      </c>
      <c r="BI63" s="281"/>
      <c r="BJ63" s="282">
        <f>Ergebniseingabe!BI60</f>
        <v>-8</v>
      </c>
      <c r="BK63" s="282"/>
      <c r="BL63" s="282"/>
      <c r="BM63" s="283">
        <f>Ergebniseingabe!BL60</f>
        <v>2</v>
      </c>
      <c r="BN63" s="283"/>
      <c r="BO63" s="283"/>
      <c r="CA63" s="7"/>
      <c r="CB63" s="7"/>
      <c r="CC63" s="7"/>
      <c r="CE63" s="234"/>
      <c r="CF63" s="234"/>
      <c r="CG63" s="234"/>
      <c r="CH63" s="234"/>
      <c r="CI63" s="234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s="1" customFormat="1" ht="15" customHeight="1">
      <c r="C64" s="258">
        <f>IF(Ergebniseingabe!B61="","",Ergebniseingabe!B61)</f>
      </c>
      <c r="D64" s="258"/>
      <c r="E64" s="258"/>
      <c r="F64" s="258"/>
      <c r="G64" s="258">
        <f>IF(Ergebniseingabe!F61="","",Ergebniseingabe!F61)</f>
      </c>
      <c r="H64" s="258"/>
      <c r="I64" s="258"/>
      <c r="K64" s="284">
        <f>Ergebniseingabe!J61</f>
        <v>5</v>
      </c>
      <c r="L64" s="284"/>
      <c r="M64" s="285" t="str">
        <f>Ergebniseingabe!L61</f>
        <v>SV Westfalia Groß Reken</v>
      </c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6">
        <f>Ergebniseingabe!AG61</f>
        <v>0</v>
      </c>
      <c r="AI64" s="286"/>
      <c r="AJ64" s="286"/>
      <c r="AK64" s="287">
        <f>Ergebniseingabe!AJ61</f>
        <v>0</v>
      </c>
      <c r="AL64" s="287"/>
      <c r="AM64" s="287"/>
      <c r="AN64" s="287">
        <f>Ergebniseingabe!AM61</f>
        <v>0</v>
      </c>
      <c r="AO64" s="287"/>
      <c r="AP64" s="287"/>
      <c r="AQ64" s="287">
        <f>Ergebniseingabe!AP61</f>
        <v>0</v>
      </c>
      <c r="AR64" s="287"/>
      <c r="AS64" s="287"/>
      <c r="AT64" s="288"/>
      <c r="AU64" s="288"/>
      <c r="AV64" s="288"/>
      <c r="AW64" s="289">
        <f>Ergebniseingabe!AV61</f>
        <v>4</v>
      </c>
      <c r="AX64" s="289"/>
      <c r="AY64" s="290">
        <f>Ergebniseingabe!AX61</f>
        <v>0</v>
      </c>
      <c r="AZ64" s="290"/>
      <c r="BA64" s="290">
        <f>Ergebniseingabe!AZ61</f>
        <v>1</v>
      </c>
      <c r="BB64" s="290"/>
      <c r="BC64" s="290">
        <f>Ergebniseingabe!BB61</f>
        <v>3</v>
      </c>
      <c r="BD64" s="290"/>
      <c r="BE64" s="291">
        <f>Ergebniseingabe!BD61</f>
        <v>2</v>
      </c>
      <c r="BF64" s="291"/>
      <c r="BG64" s="292">
        <f>Ergebniseingabe!BF61</f>
        <v>0</v>
      </c>
      <c r="BH64" s="293">
        <f>Ergebniseingabe!BG61</f>
        <v>13</v>
      </c>
      <c r="BI64" s="293"/>
      <c r="BJ64" s="294">
        <f>Ergebniseingabe!BI61</f>
        <v>-11</v>
      </c>
      <c r="BK64" s="294"/>
      <c r="BL64" s="294"/>
      <c r="BM64" s="295">
        <f>Ergebniseingabe!BL61</f>
        <v>1</v>
      </c>
      <c r="BN64" s="295"/>
      <c r="BO64" s="295"/>
      <c r="CA64" s="7"/>
      <c r="CB64" s="7"/>
      <c r="CC64" s="7"/>
      <c r="CE64" s="234"/>
      <c r="CF64" s="234"/>
      <c r="CG64" s="234"/>
      <c r="CH64" s="234"/>
      <c r="CI64" s="234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s="1" customFormat="1" ht="15" customHeight="1">
      <c r="K65" s="296"/>
      <c r="L65" s="296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9"/>
      <c r="BH65" s="298"/>
      <c r="BI65" s="298"/>
      <c r="BJ65" s="300"/>
      <c r="BK65" s="300"/>
      <c r="BL65" s="300"/>
      <c r="BM65" s="298"/>
      <c r="BN65" s="298"/>
      <c r="BO65" s="298"/>
      <c r="CA65" s="7"/>
      <c r="CB65" s="7"/>
      <c r="CC65" s="7"/>
      <c r="CE65" s="234"/>
      <c r="CF65" s="234"/>
      <c r="CG65" s="234"/>
      <c r="CH65" s="234"/>
      <c r="CI65" s="234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s="1" customFormat="1" ht="15" customHeight="1">
      <c r="K66" s="296"/>
      <c r="L66" s="296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301">
        <f>M74</f>
        <v>0</v>
      </c>
      <c r="AI66" s="301"/>
      <c r="AJ66" s="301"/>
      <c r="AK66" s="302">
        <f>M75</f>
        <v>0</v>
      </c>
      <c r="AL66" s="302"/>
      <c r="AM66" s="302"/>
      <c r="AN66" s="302">
        <f>M76</f>
        <v>0</v>
      </c>
      <c r="AO66" s="302"/>
      <c r="AP66" s="302"/>
      <c r="AQ66" s="302">
        <f>M77</f>
        <v>0</v>
      </c>
      <c r="AR66" s="302"/>
      <c r="AS66" s="302"/>
      <c r="AT66" s="303">
        <f>M78</f>
        <v>0</v>
      </c>
      <c r="AU66" s="303"/>
      <c r="AV66" s="303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9"/>
      <c r="BH66" s="298"/>
      <c r="BI66" s="298"/>
      <c r="BJ66" s="300"/>
      <c r="BK66" s="300"/>
      <c r="BL66" s="300"/>
      <c r="BM66" s="298"/>
      <c r="BN66" s="298"/>
      <c r="BO66" s="298"/>
      <c r="CA66" s="7"/>
      <c r="CB66" s="7"/>
      <c r="CC66" s="7"/>
      <c r="CE66" s="234"/>
      <c r="CF66" s="234"/>
      <c r="CG66" s="234"/>
      <c r="CH66" s="234"/>
      <c r="CI66" s="234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s="1" customFormat="1" ht="15" customHeight="1">
      <c r="K67" s="296"/>
      <c r="L67" s="296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301"/>
      <c r="AI67" s="301"/>
      <c r="AJ67" s="301"/>
      <c r="AK67" s="302"/>
      <c r="AL67" s="302"/>
      <c r="AM67" s="302"/>
      <c r="AN67" s="302"/>
      <c r="AO67" s="302"/>
      <c r="AP67" s="302"/>
      <c r="AQ67" s="302"/>
      <c r="AR67" s="302"/>
      <c r="AS67" s="302"/>
      <c r="AT67" s="303"/>
      <c r="AU67" s="303"/>
      <c r="AV67" s="303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9"/>
      <c r="BH67" s="298"/>
      <c r="BI67" s="298"/>
      <c r="BJ67" s="300"/>
      <c r="BK67" s="300"/>
      <c r="BL67" s="300"/>
      <c r="BM67" s="298"/>
      <c r="BN67" s="298"/>
      <c r="BO67" s="298"/>
      <c r="CA67" s="7"/>
      <c r="CB67" s="7"/>
      <c r="CC67" s="7"/>
      <c r="CE67" s="234"/>
      <c r="CF67" s="234"/>
      <c r="CG67" s="234"/>
      <c r="CH67" s="234"/>
      <c r="CI67" s="234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s="1" customFormat="1" ht="15" customHeight="1">
      <c r="K68" s="296"/>
      <c r="L68" s="296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301"/>
      <c r="AI68" s="301"/>
      <c r="AJ68" s="301"/>
      <c r="AK68" s="302"/>
      <c r="AL68" s="302"/>
      <c r="AM68" s="302"/>
      <c r="AN68" s="302"/>
      <c r="AO68" s="302"/>
      <c r="AP68" s="302"/>
      <c r="AQ68" s="302"/>
      <c r="AR68" s="302"/>
      <c r="AS68" s="302"/>
      <c r="AT68" s="303"/>
      <c r="AU68" s="303"/>
      <c r="AV68" s="303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9"/>
      <c r="BH68" s="298"/>
      <c r="BI68" s="298"/>
      <c r="BJ68" s="300"/>
      <c r="BK68" s="300"/>
      <c r="BL68" s="300"/>
      <c r="BM68" s="298"/>
      <c r="BN68" s="298"/>
      <c r="BO68" s="298"/>
      <c r="CA68" s="7"/>
      <c r="CB68" s="7"/>
      <c r="CC68" s="7"/>
      <c r="CE68" s="234"/>
      <c r="CF68" s="234"/>
      <c r="CG68" s="234"/>
      <c r="CH68" s="234"/>
      <c r="CI68" s="234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s="1" customFormat="1" ht="15" customHeight="1">
      <c r="K69" s="296"/>
      <c r="L69" s="296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301"/>
      <c r="AI69" s="301"/>
      <c r="AJ69" s="301"/>
      <c r="AK69" s="302"/>
      <c r="AL69" s="302"/>
      <c r="AM69" s="302"/>
      <c r="AN69" s="302"/>
      <c r="AO69" s="302"/>
      <c r="AP69" s="302"/>
      <c r="AQ69" s="302"/>
      <c r="AR69" s="302"/>
      <c r="AS69" s="302"/>
      <c r="AT69" s="303"/>
      <c r="AU69" s="303"/>
      <c r="AV69" s="303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9"/>
      <c r="BH69" s="298"/>
      <c r="BI69" s="298"/>
      <c r="BJ69" s="300"/>
      <c r="BK69" s="300"/>
      <c r="BL69" s="300"/>
      <c r="BM69" s="298"/>
      <c r="BN69" s="298"/>
      <c r="BO69" s="298"/>
      <c r="CA69" s="7"/>
      <c r="CB69" s="7"/>
      <c r="CC69" s="7"/>
      <c r="CE69" s="234"/>
      <c r="CF69" s="234"/>
      <c r="CG69" s="234"/>
      <c r="CH69" s="234"/>
      <c r="CI69" s="234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s="1" customFormat="1" ht="15" customHeight="1">
      <c r="K70" s="296"/>
      <c r="L70" s="296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301"/>
      <c r="AI70" s="301"/>
      <c r="AJ70" s="301"/>
      <c r="AK70" s="302"/>
      <c r="AL70" s="302"/>
      <c r="AM70" s="302"/>
      <c r="AN70" s="302"/>
      <c r="AO70" s="302"/>
      <c r="AP70" s="302"/>
      <c r="AQ70" s="302"/>
      <c r="AR70" s="302"/>
      <c r="AS70" s="302"/>
      <c r="AT70" s="303"/>
      <c r="AU70" s="303"/>
      <c r="AV70" s="303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9"/>
      <c r="BH70" s="298"/>
      <c r="BI70" s="298"/>
      <c r="BJ70" s="300"/>
      <c r="BK70" s="300"/>
      <c r="BL70" s="300"/>
      <c r="BM70" s="298"/>
      <c r="BN70" s="298"/>
      <c r="BO70" s="298"/>
      <c r="CA70" s="7"/>
      <c r="CB70" s="7"/>
      <c r="CC70" s="7"/>
      <c r="CE70" s="234"/>
      <c r="CF70" s="234"/>
      <c r="CG70" s="234"/>
      <c r="CH70" s="234"/>
      <c r="CI70" s="234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s="1" customFormat="1" ht="15" customHeight="1">
      <c r="K71" s="296"/>
      <c r="L71" s="296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301"/>
      <c r="AI71" s="301"/>
      <c r="AJ71" s="301"/>
      <c r="AK71" s="302"/>
      <c r="AL71" s="302"/>
      <c r="AM71" s="302"/>
      <c r="AN71" s="302"/>
      <c r="AO71" s="302"/>
      <c r="AP71" s="302"/>
      <c r="AQ71" s="302"/>
      <c r="AR71" s="302"/>
      <c r="AS71" s="302"/>
      <c r="AT71" s="303"/>
      <c r="AU71" s="303"/>
      <c r="AV71" s="303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9"/>
      <c r="BH71" s="298"/>
      <c r="BI71" s="298"/>
      <c r="BJ71" s="300"/>
      <c r="BK71" s="300"/>
      <c r="BL71" s="300"/>
      <c r="BM71" s="298"/>
      <c r="BN71" s="298"/>
      <c r="BO71" s="298"/>
      <c r="CA71" s="7"/>
      <c r="CB71" s="7"/>
      <c r="CC71" s="7"/>
      <c r="CE71" s="234"/>
      <c r="CF71" s="234"/>
      <c r="CG71" s="234"/>
      <c r="CH71" s="234"/>
      <c r="CI71" s="234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s="1" customFormat="1" ht="15" customHeight="1">
      <c r="C72" s="111" t="s">
        <v>38</v>
      </c>
      <c r="D72" s="111"/>
      <c r="E72" s="111"/>
      <c r="F72" s="111"/>
      <c r="G72" s="111"/>
      <c r="H72" s="111"/>
      <c r="I72" s="111"/>
      <c r="AH72" s="301"/>
      <c r="AI72" s="301"/>
      <c r="AJ72" s="301"/>
      <c r="AK72" s="302"/>
      <c r="AL72" s="302"/>
      <c r="AM72" s="302"/>
      <c r="AN72" s="302"/>
      <c r="AO72" s="302"/>
      <c r="AP72" s="302"/>
      <c r="AQ72" s="302"/>
      <c r="AR72" s="302"/>
      <c r="AS72" s="302"/>
      <c r="AT72" s="303"/>
      <c r="AU72" s="303"/>
      <c r="AV72" s="303"/>
      <c r="CA72" s="7"/>
      <c r="CB72" s="7"/>
      <c r="CC72" s="7"/>
      <c r="CE72" s="234"/>
      <c r="CF72" s="234"/>
      <c r="CG72" s="234"/>
      <c r="CH72" s="234"/>
      <c r="CI72" s="234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s="1" customFormat="1" ht="15" customHeight="1">
      <c r="C73" s="248" t="s">
        <v>39</v>
      </c>
      <c r="D73" s="248"/>
      <c r="E73" s="248"/>
      <c r="F73" s="248"/>
      <c r="G73" s="248" t="s">
        <v>40</v>
      </c>
      <c r="H73" s="248"/>
      <c r="I73" s="248"/>
      <c r="K73" s="304" t="str">
        <f>IF(L136=0,"Gruppe B",IF(B136&lt;&gt;L136,"es liegen nicht alle Ergebnisse vor","Gruppe B"))</f>
        <v>Gruppe B</v>
      </c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1"/>
      <c r="AI73" s="301"/>
      <c r="AJ73" s="301"/>
      <c r="AK73" s="302"/>
      <c r="AL73" s="302"/>
      <c r="AM73" s="302"/>
      <c r="AN73" s="302"/>
      <c r="AO73" s="302"/>
      <c r="AP73" s="302"/>
      <c r="AQ73" s="302"/>
      <c r="AR73" s="302"/>
      <c r="AS73" s="302"/>
      <c r="AT73" s="303"/>
      <c r="AU73" s="303"/>
      <c r="AV73" s="303"/>
      <c r="AW73" s="305" t="s">
        <v>41</v>
      </c>
      <c r="AX73" s="305"/>
      <c r="AY73" s="306" t="s">
        <v>42</v>
      </c>
      <c r="AZ73" s="306"/>
      <c r="BA73" s="306" t="s">
        <v>43</v>
      </c>
      <c r="BB73" s="306"/>
      <c r="BC73" s="306" t="s">
        <v>44</v>
      </c>
      <c r="BD73" s="306"/>
      <c r="BE73" s="306" t="s">
        <v>45</v>
      </c>
      <c r="BF73" s="306"/>
      <c r="BG73" s="306"/>
      <c r="BH73" s="306"/>
      <c r="BI73" s="306"/>
      <c r="BJ73" s="307" t="s">
        <v>46</v>
      </c>
      <c r="BK73" s="307"/>
      <c r="BL73" s="307"/>
      <c r="BM73" s="308" t="s">
        <v>47</v>
      </c>
      <c r="BN73" s="308"/>
      <c r="BO73" s="308"/>
      <c r="CA73" s="7"/>
      <c r="CB73" s="7"/>
      <c r="CC73" s="7"/>
      <c r="CE73" s="234"/>
      <c r="CF73" s="234"/>
      <c r="CG73" s="234"/>
      <c r="CH73" s="234"/>
      <c r="CI73" s="234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s="1" customFormat="1" ht="15" customHeight="1">
      <c r="C74" s="258">
        <f>IF(Ergebniseingabe!B71="","",Ergebniseingabe!B71)</f>
      </c>
      <c r="D74" s="258"/>
      <c r="E74" s="258"/>
      <c r="F74" s="258"/>
      <c r="G74" s="258">
        <f>IF(Ergebniseingabe!F71="","",Ergebniseingabe!F71)</f>
      </c>
      <c r="H74" s="258"/>
      <c r="I74" s="258"/>
      <c r="K74" s="259">
        <f>Ergebniseingabe!J71</f>
        <v>1</v>
      </c>
      <c r="L74" s="259"/>
      <c r="M74" s="260" t="str">
        <f>Ergebniseingabe!L71</f>
        <v>FC Kray</v>
      </c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1"/>
      <c r="AI74" s="261"/>
      <c r="AJ74" s="261"/>
      <c r="AK74" s="262">
        <f>Ergebniseingabe!AJ71</f>
        <v>0</v>
      </c>
      <c r="AL74" s="262"/>
      <c r="AM74" s="262"/>
      <c r="AN74" s="262">
        <f>Ergebniseingabe!AM71</f>
        <v>0</v>
      </c>
      <c r="AO74" s="262"/>
      <c r="AP74" s="262"/>
      <c r="AQ74" s="262">
        <f>Ergebniseingabe!AP71</f>
        <v>0</v>
      </c>
      <c r="AR74" s="262"/>
      <c r="AS74" s="262"/>
      <c r="AT74" s="263">
        <f>Ergebniseingabe!AS71</f>
        <v>0</v>
      </c>
      <c r="AU74" s="263"/>
      <c r="AV74" s="263"/>
      <c r="AW74" s="264">
        <f>Ergebniseingabe!AV71</f>
        <v>4</v>
      </c>
      <c r="AX74" s="264"/>
      <c r="AY74" s="265">
        <f>Ergebniseingabe!AX71</f>
        <v>3</v>
      </c>
      <c r="AZ74" s="265"/>
      <c r="BA74" s="265">
        <f>Ergebniseingabe!AZ71</f>
        <v>1</v>
      </c>
      <c r="BB74" s="265"/>
      <c r="BC74" s="265">
        <f>Ergebniseingabe!BB71</f>
        <v>0</v>
      </c>
      <c r="BD74" s="265"/>
      <c r="BE74" s="266">
        <f>Ergebniseingabe!BD71</f>
        <v>10</v>
      </c>
      <c r="BF74" s="266"/>
      <c r="BG74" s="267">
        <f>Ergebniseingabe!BF71</f>
        <v>0</v>
      </c>
      <c r="BH74" s="268">
        <f>Ergebniseingabe!BG71</f>
        <v>3</v>
      </c>
      <c r="BI74" s="268"/>
      <c r="BJ74" s="269">
        <f>Ergebniseingabe!BI71</f>
        <v>7</v>
      </c>
      <c r="BK74" s="269"/>
      <c r="BL74" s="269"/>
      <c r="BM74" s="270">
        <f>Ergebniseingabe!BL71</f>
        <v>10</v>
      </c>
      <c r="BN74" s="270"/>
      <c r="BO74" s="270"/>
      <c r="CA74" s="7"/>
      <c r="CB74" s="7"/>
      <c r="CC74" s="7"/>
      <c r="CE74" s="234"/>
      <c r="CF74" s="234"/>
      <c r="CG74" s="234"/>
      <c r="CH74" s="234"/>
      <c r="CI74" s="234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s="1" customFormat="1" ht="15" customHeight="1">
      <c r="C75" s="258">
        <f>IF(Ergebniseingabe!B72="","",Ergebniseingabe!B72)</f>
      </c>
      <c r="D75" s="258"/>
      <c r="E75" s="258"/>
      <c r="F75" s="258"/>
      <c r="G75" s="258">
        <f>IF(Ergebniseingabe!F72="","",Ergebniseingabe!F72)</f>
      </c>
      <c r="H75" s="258"/>
      <c r="I75" s="258"/>
      <c r="K75" s="271">
        <f>Ergebniseingabe!J72</f>
        <v>2</v>
      </c>
      <c r="L75" s="271"/>
      <c r="M75" s="272" t="str">
        <f>Ergebniseingabe!L72</f>
        <v>Spvg BG Schwerin</v>
      </c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3">
        <f>Ergebniseingabe!AG72</f>
        <v>0</v>
      </c>
      <c r="AI75" s="273"/>
      <c r="AJ75" s="273"/>
      <c r="AK75" s="274"/>
      <c r="AL75" s="274"/>
      <c r="AM75" s="274"/>
      <c r="AN75" s="275">
        <f>Ergebniseingabe!AM72</f>
        <v>0</v>
      </c>
      <c r="AO75" s="275"/>
      <c r="AP75" s="275"/>
      <c r="AQ75" s="275">
        <f>Ergebniseingabe!AP72</f>
        <v>0</v>
      </c>
      <c r="AR75" s="275"/>
      <c r="AS75" s="275"/>
      <c r="AT75" s="276">
        <f>Ergebniseingabe!AS72</f>
        <v>0</v>
      </c>
      <c r="AU75" s="276"/>
      <c r="AV75" s="276"/>
      <c r="AW75" s="277">
        <f>Ergebniseingabe!AV72</f>
        <v>4</v>
      </c>
      <c r="AX75" s="277"/>
      <c r="AY75" s="278">
        <f>Ergebniseingabe!AX72</f>
        <v>2</v>
      </c>
      <c r="AZ75" s="278"/>
      <c r="BA75" s="278">
        <f>Ergebniseingabe!AZ72</f>
        <v>2</v>
      </c>
      <c r="BB75" s="278"/>
      <c r="BC75" s="278">
        <f>Ergebniseingabe!BB72</f>
        <v>0</v>
      </c>
      <c r="BD75" s="278"/>
      <c r="BE75" s="279">
        <f>Ergebniseingabe!BD72</f>
        <v>10</v>
      </c>
      <c r="BF75" s="279"/>
      <c r="BG75" s="280">
        <f>Ergebniseingabe!BF72</f>
        <v>0</v>
      </c>
      <c r="BH75" s="281">
        <f>Ergebniseingabe!BG72</f>
        <v>2</v>
      </c>
      <c r="BI75" s="281"/>
      <c r="BJ75" s="282">
        <f>Ergebniseingabe!BI72</f>
        <v>8</v>
      </c>
      <c r="BK75" s="282"/>
      <c r="BL75" s="282"/>
      <c r="BM75" s="283">
        <f>Ergebniseingabe!BL72</f>
        <v>8</v>
      </c>
      <c r="BN75" s="283"/>
      <c r="BO75" s="283"/>
      <c r="CA75" s="7"/>
      <c r="CB75" s="7"/>
      <c r="CC75" s="7"/>
      <c r="CE75" s="234"/>
      <c r="CF75" s="234"/>
      <c r="CG75" s="234"/>
      <c r="CH75" s="234"/>
      <c r="CI75" s="234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s="1" customFormat="1" ht="15" customHeight="1">
      <c r="C76" s="258">
        <f>IF(Ergebniseingabe!B73="","",Ergebniseingabe!B73)</f>
      </c>
      <c r="D76" s="258"/>
      <c r="E76" s="258"/>
      <c r="F76" s="258"/>
      <c r="G76" s="258">
        <f>IF(Ergebniseingabe!F73="","",Ergebniseingabe!F73)</f>
      </c>
      <c r="H76" s="258"/>
      <c r="I76" s="258"/>
      <c r="K76" s="271">
        <f>Ergebniseingabe!J73</f>
        <v>3</v>
      </c>
      <c r="L76" s="271"/>
      <c r="M76" s="272" t="str">
        <f>Ergebniseingabe!L73</f>
        <v>TuS Haltern</v>
      </c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3">
        <f>Ergebniseingabe!AG73</f>
        <v>0</v>
      </c>
      <c r="AI76" s="273"/>
      <c r="AJ76" s="273"/>
      <c r="AK76" s="275">
        <f>Ergebniseingabe!AJ73</f>
        <v>0</v>
      </c>
      <c r="AL76" s="275"/>
      <c r="AM76" s="275"/>
      <c r="AN76" s="274"/>
      <c r="AO76" s="274"/>
      <c r="AP76" s="274"/>
      <c r="AQ76" s="275">
        <f>Ergebniseingabe!AP73</f>
        <v>0</v>
      </c>
      <c r="AR76" s="275"/>
      <c r="AS76" s="275"/>
      <c r="AT76" s="276">
        <f>Ergebniseingabe!AS73</f>
        <v>0</v>
      </c>
      <c r="AU76" s="276"/>
      <c r="AV76" s="276"/>
      <c r="AW76" s="277">
        <f>Ergebniseingabe!AV73</f>
        <v>4</v>
      </c>
      <c r="AX76" s="277"/>
      <c r="AY76" s="278">
        <f>Ergebniseingabe!AX73</f>
        <v>1</v>
      </c>
      <c r="AZ76" s="278"/>
      <c r="BA76" s="278">
        <f>Ergebniseingabe!AZ73</f>
        <v>2</v>
      </c>
      <c r="BB76" s="278"/>
      <c r="BC76" s="278">
        <f>Ergebniseingabe!BB73</f>
        <v>1</v>
      </c>
      <c r="BD76" s="278"/>
      <c r="BE76" s="279">
        <f>Ergebniseingabe!BD73</f>
        <v>3</v>
      </c>
      <c r="BF76" s="279"/>
      <c r="BG76" s="280">
        <f>Ergebniseingabe!BF73</f>
        <v>0</v>
      </c>
      <c r="BH76" s="281">
        <f>Ergebniseingabe!BG73</f>
        <v>4</v>
      </c>
      <c r="BI76" s="281"/>
      <c r="BJ76" s="282">
        <f>Ergebniseingabe!BI73</f>
        <v>-1</v>
      </c>
      <c r="BK76" s="282"/>
      <c r="BL76" s="282"/>
      <c r="BM76" s="283">
        <f>Ergebniseingabe!BL73</f>
        <v>5</v>
      </c>
      <c r="BN76" s="283"/>
      <c r="BO76" s="283"/>
      <c r="CA76" s="7"/>
      <c r="CB76" s="7"/>
      <c r="CC76" s="7"/>
      <c r="CE76" s="234"/>
      <c r="CF76" s="234"/>
      <c r="CG76" s="234"/>
      <c r="CH76" s="234"/>
      <c r="CI76" s="234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s="1" customFormat="1" ht="15" customHeight="1">
      <c r="C77" s="258">
        <f>IF(Ergebniseingabe!B74="","",Ergebniseingabe!B74)</f>
      </c>
      <c r="D77" s="258"/>
      <c r="E77" s="258"/>
      <c r="F77" s="258"/>
      <c r="G77" s="258">
        <f>IF(Ergebniseingabe!F74="","",Ergebniseingabe!F74)</f>
      </c>
      <c r="H77" s="258"/>
      <c r="I77" s="258"/>
      <c r="K77" s="271">
        <f>Ergebniseingabe!J74</f>
        <v>4</v>
      </c>
      <c r="L77" s="271"/>
      <c r="M77" s="272" t="str">
        <f>Ergebniseingabe!L74</f>
        <v>SC Herten</v>
      </c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3">
        <f>Ergebniseingabe!AG74</f>
        <v>0</v>
      </c>
      <c r="AI77" s="273"/>
      <c r="AJ77" s="273"/>
      <c r="AK77" s="275">
        <f>Ergebniseingabe!AJ74</f>
        <v>0</v>
      </c>
      <c r="AL77" s="275"/>
      <c r="AM77" s="275"/>
      <c r="AN77" s="275">
        <f>Ergebniseingabe!AM74</f>
        <v>0</v>
      </c>
      <c r="AO77" s="275"/>
      <c r="AP77" s="275"/>
      <c r="AQ77" s="274"/>
      <c r="AR77" s="274"/>
      <c r="AS77" s="274"/>
      <c r="AT77" s="276">
        <f>Ergebniseingabe!AS74</f>
        <v>0</v>
      </c>
      <c r="AU77" s="276"/>
      <c r="AV77" s="276"/>
      <c r="AW77" s="277">
        <f>Ergebniseingabe!AV74</f>
        <v>4</v>
      </c>
      <c r="AX77" s="277"/>
      <c r="AY77" s="278">
        <f>Ergebniseingabe!AX74</f>
        <v>1</v>
      </c>
      <c r="AZ77" s="278"/>
      <c r="BA77" s="278">
        <f>Ergebniseingabe!AZ74</f>
        <v>0</v>
      </c>
      <c r="BB77" s="278"/>
      <c r="BC77" s="278">
        <f>Ergebniseingabe!BB74</f>
        <v>3</v>
      </c>
      <c r="BD77" s="278"/>
      <c r="BE77" s="279">
        <f>Ergebniseingabe!BD74</f>
        <v>3</v>
      </c>
      <c r="BF77" s="279"/>
      <c r="BG77" s="280">
        <f>Ergebniseingabe!BF74</f>
        <v>0</v>
      </c>
      <c r="BH77" s="281">
        <f>Ergebniseingabe!BG74</f>
        <v>9</v>
      </c>
      <c r="BI77" s="281"/>
      <c r="BJ77" s="282">
        <f>Ergebniseingabe!BI74</f>
        <v>-6</v>
      </c>
      <c r="BK77" s="282"/>
      <c r="BL77" s="282"/>
      <c r="BM77" s="283">
        <f>Ergebniseingabe!BL74</f>
        <v>3</v>
      </c>
      <c r="BN77" s="283"/>
      <c r="BO77" s="283"/>
      <c r="CA77" s="7"/>
      <c r="CB77" s="7"/>
      <c r="CC77" s="7"/>
      <c r="CE77" s="234"/>
      <c r="CF77" s="234"/>
      <c r="CG77" s="234"/>
      <c r="CH77" s="234"/>
      <c r="CI77" s="234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s="1" customFormat="1" ht="15" customHeight="1">
      <c r="C78" s="258">
        <f>IF(Ergebniseingabe!B75="","",Ergebniseingabe!B75)</f>
      </c>
      <c r="D78" s="258"/>
      <c r="E78" s="258"/>
      <c r="F78" s="258"/>
      <c r="G78" s="258">
        <f>IF(Ergebniseingabe!F75="","",Ergebniseingabe!F75)</f>
      </c>
      <c r="H78" s="258"/>
      <c r="I78" s="258"/>
      <c r="K78" s="284">
        <f>Ergebniseingabe!J75</f>
        <v>5</v>
      </c>
      <c r="L78" s="284"/>
      <c r="M78" s="285" t="str">
        <f>Ergebniseingabe!L75</f>
        <v>YEG Hassel</v>
      </c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6">
        <f>Ergebniseingabe!AG75</f>
        <v>0</v>
      </c>
      <c r="AI78" s="286"/>
      <c r="AJ78" s="286"/>
      <c r="AK78" s="287">
        <f>Ergebniseingabe!AJ75</f>
        <v>0</v>
      </c>
      <c r="AL78" s="287"/>
      <c r="AM78" s="287"/>
      <c r="AN78" s="287">
        <f>Ergebniseingabe!AM75</f>
        <v>0</v>
      </c>
      <c r="AO78" s="287"/>
      <c r="AP78" s="287"/>
      <c r="AQ78" s="287">
        <f>Ergebniseingabe!AP75</f>
        <v>0</v>
      </c>
      <c r="AR78" s="287"/>
      <c r="AS78" s="287"/>
      <c r="AT78" s="288"/>
      <c r="AU78" s="288"/>
      <c r="AV78" s="288"/>
      <c r="AW78" s="289">
        <f>Ergebniseingabe!AV75</f>
        <v>4</v>
      </c>
      <c r="AX78" s="289"/>
      <c r="AY78" s="290">
        <f>Ergebniseingabe!AX75</f>
        <v>0</v>
      </c>
      <c r="AZ78" s="290"/>
      <c r="BA78" s="290">
        <f>Ergebniseingabe!AZ75</f>
        <v>1</v>
      </c>
      <c r="BB78" s="290"/>
      <c r="BC78" s="290">
        <f>Ergebniseingabe!BB75</f>
        <v>3</v>
      </c>
      <c r="BD78" s="290"/>
      <c r="BE78" s="291">
        <f>Ergebniseingabe!BD75</f>
        <v>3</v>
      </c>
      <c r="BF78" s="291"/>
      <c r="BG78" s="292">
        <f>Ergebniseingabe!BF75</f>
        <v>0</v>
      </c>
      <c r="BH78" s="293">
        <f>Ergebniseingabe!BG75</f>
        <v>11</v>
      </c>
      <c r="BI78" s="293"/>
      <c r="BJ78" s="294">
        <f>Ergebniseingabe!BI75</f>
        <v>-8</v>
      </c>
      <c r="BK78" s="294"/>
      <c r="BL78" s="294"/>
      <c r="BM78" s="295">
        <f>Ergebniseingabe!BL75</f>
        <v>1</v>
      </c>
      <c r="BN78" s="295"/>
      <c r="BO78" s="295"/>
      <c r="CA78" s="7"/>
      <c r="CB78" s="7"/>
      <c r="CC78" s="7"/>
      <c r="CE78" s="234"/>
      <c r="CF78" s="234"/>
      <c r="CG78" s="234"/>
      <c r="CH78" s="234"/>
      <c r="CI78" s="234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40" customFormat="1" ht="12.75">
      <c r="C81" s="64" t="s">
        <v>11</v>
      </c>
      <c r="BI81" s="43"/>
      <c r="BJ81" s="44"/>
      <c r="BK81" s="45"/>
      <c r="BL81" s="45"/>
      <c r="BM81" s="45"/>
      <c r="BN81" s="45"/>
      <c r="BO81" s="45"/>
      <c r="BP81" s="46"/>
      <c r="BQ81" s="46"/>
      <c r="BR81" s="46"/>
      <c r="BS81" s="46"/>
      <c r="BT81" s="46"/>
      <c r="BU81" s="46"/>
      <c r="BV81" s="44"/>
      <c r="BW81" s="44"/>
      <c r="BX81" s="44"/>
      <c r="BY81" s="47"/>
      <c r="BZ81" s="47"/>
      <c r="CA81" s="47"/>
      <c r="CB81" s="47"/>
      <c r="CC81" s="47"/>
      <c r="CD81" s="47"/>
      <c r="CE81" s="47"/>
      <c r="CF81" s="43"/>
      <c r="CG81" s="43"/>
      <c r="CH81" s="43"/>
      <c r="CI81" s="43"/>
      <c r="CJ81" s="43"/>
      <c r="CK81" s="43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</row>
    <row r="82" ht="12.75"/>
    <row r="83" spans="3:114" s="31" customFormat="1" ht="12.75">
      <c r="C83" s="51" t="s">
        <v>6</v>
      </c>
      <c r="D83" s="51"/>
      <c r="E83" s="51"/>
      <c r="F83" s="51"/>
      <c r="G83" s="51"/>
      <c r="H83" s="51"/>
      <c r="I83" s="60">
        <f>Ergebniseingabe!H78</f>
        <v>0.5333333333333328</v>
      </c>
      <c r="J83" s="60"/>
      <c r="K83" s="60"/>
      <c r="L83" s="60"/>
      <c r="M83" s="31" t="s">
        <v>7</v>
      </c>
      <c r="U83" s="53" t="s">
        <v>8</v>
      </c>
      <c r="V83" s="54">
        <f>Ergebniseingabe!U78</f>
        <v>1</v>
      </c>
      <c r="W83" s="54"/>
      <c r="X83" s="54" t="s">
        <v>9</v>
      </c>
      <c r="Y83" s="61">
        <f>Ergebniseingabe!X78</f>
        <v>8</v>
      </c>
      <c r="Z83" s="61"/>
      <c r="AA83" s="61"/>
      <c r="AB83" s="61"/>
      <c r="AC83" s="61"/>
      <c r="AD83" s="56">
        <f>Ergebniseingabe!AC78</f>
      </c>
      <c r="AE83" s="56"/>
      <c r="AF83" s="56"/>
      <c r="AG83" s="56"/>
      <c r="AH83" s="56"/>
      <c r="AI83" s="56"/>
      <c r="AJ83" s="61">
        <f>Ergebniseingabe!AI78</f>
        <v>0</v>
      </c>
      <c r="AK83" s="61"/>
      <c r="AL83" s="61"/>
      <c r="AM83" s="61"/>
      <c r="AN83" s="61"/>
      <c r="AP83" s="51" t="s">
        <v>10</v>
      </c>
      <c r="AQ83" s="51"/>
      <c r="AR83" s="51"/>
      <c r="AS83" s="51"/>
      <c r="AT83" s="51"/>
      <c r="AU83" s="51"/>
      <c r="AV83" s="51"/>
      <c r="AW83" s="51"/>
      <c r="AX83" s="62">
        <f>Ergebniseingabe!AW78</f>
        <v>3</v>
      </c>
      <c r="AY83" s="62"/>
      <c r="AZ83" s="62"/>
      <c r="BA83" s="62"/>
      <c r="BB83" s="62"/>
      <c r="BC83" s="34"/>
      <c r="BD83" s="34"/>
      <c r="BE83" s="34"/>
      <c r="BF83" s="35"/>
      <c r="BG83" s="35"/>
      <c r="BH83" s="35"/>
      <c r="BI83" s="37"/>
      <c r="BJ83" s="37"/>
      <c r="BK83" s="36"/>
      <c r="BL83" s="36"/>
      <c r="BM83" s="58"/>
      <c r="BN83" s="58"/>
      <c r="BO83" s="58"/>
      <c r="BP83" s="59"/>
      <c r="BQ83" s="59"/>
      <c r="BR83" s="59"/>
      <c r="BS83" s="37"/>
      <c r="BT83" s="37"/>
      <c r="BU83" s="37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</row>
    <row r="84" ht="7.5" customHeight="1"/>
    <row r="85" spans="3:85" s="1" customFormat="1" ht="20.25" customHeight="1">
      <c r="C85" s="309" t="s">
        <v>29</v>
      </c>
      <c r="D85" s="309"/>
      <c r="E85" s="310" t="s">
        <v>31</v>
      </c>
      <c r="F85" s="310"/>
      <c r="G85" s="310"/>
      <c r="H85" s="310"/>
      <c r="I85" s="310" t="s">
        <v>59</v>
      </c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1" t="s">
        <v>33</v>
      </c>
      <c r="BA85" s="311"/>
      <c r="BB85" s="311"/>
      <c r="BC85" s="311"/>
      <c r="BD85" s="311"/>
      <c r="BE85" s="312"/>
      <c r="BF85" s="312"/>
      <c r="BG85" s="312"/>
      <c r="BH85" s="312"/>
      <c r="BI85" s="5"/>
      <c r="BJ85" s="5"/>
      <c r="BK85" s="5"/>
      <c r="BL85" s="5"/>
      <c r="BM85" s="5"/>
      <c r="BN85" s="5"/>
      <c r="BO85" s="5"/>
      <c r="BP85" s="313"/>
      <c r="BQ85" s="313"/>
      <c r="BR85" s="313"/>
      <c r="BS85" s="313"/>
      <c r="BT85" s="313"/>
      <c r="BU85" s="4"/>
      <c r="BV85" s="4"/>
      <c r="BW85" s="205"/>
      <c r="BX85" s="314"/>
      <c r="BY85" s="314"/>
      <c r="BZ85" s="314"/>
      <c r="CA85" s="314"/>
      <c r="CB85" s="314"/>
      <c r="CC85" s="314"/>
      <c r="CD85" s="8"/>
      <c r="CE85" s="8"/>
      <c r="CF85" s="8"/>
      <c r="CG85" s="8"/>
    </row>
    <row r="86" spans="3:85" s="1" customFormat="1" ht="18" customHeight="1">
      <c r="C86" s="315">
        <v>21</v>
      </c>
      <c r="D86" s="315"/>
      <c r="E86" s="316" t="e">
        <f>Ergebniseingabe!#REF!</f>
        <v>#REF!</v>
      </c>
      <c r="F86" s="316"/>
      <c r="G86" s="316"/>
      <c r="H86" s="316"/>
      <c r="I86" s="317" t="e">
        <f>Ergebniseingabe!#REF!</f>
        <v>#REF!</v>
      </c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220" t="s">
        <v>35</v>
      </c>
      <c r="AE86" s="318" t="e">
        <f>Ergebniseingabe!#REF!</f>
        <v>#REF!</v>
      </c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222" t="e">
        <f>IF(Ergebniseingabe!#REF!="","",Ergebniseingabe!#REF!)</f>
        <v>#REF!</v>
      </c>
      <c r="BA86" s="222"/>
      <c r="BB86" s="222"/>
      <c r="BC86" s="220" t="e">
        <f>IF(Ergebniseingabe!#REF!="","",Ergebniseingabe!#REF!)</f>
        <v>#REF!</v>
      </c>
      <c r="BD86" s="220"/>
      <c r="BE86" s="319" t="e">
        <f>IF(Ergebniseingabe!#REF!="","",Ergebniseingabe!#REF!)</f>
        <v>#REF!</v>
      </c>
      <c r="BF86" s="319"/>
      <c r="BG86" s="319"/>
      <c r="BH86" s="319"/>
      <c r="BI86" s="5"/>
      <c r="BJ86" s="5"/>
      <c r="BK86" s="5"/>
      <c r="BL86" s="5"/>
      <c r="BM86" s="5"/>
      <c r="BN86" s="5"/>
      <c r="BO86" s="5"/>
      <c r="BP86" s="313"/>
      <c r="BQ86" s="313"/>
      <c r="BR86" s="313"/>
      <c r="BS86" s="313"/>
      <c r="BT86" s="313"/>
      <c r="BU86" s="4"/>
      <c r="BV86" s="4"/>
      <c r="BW86" s="205"/>
      <c r="BX86" s="314"/>
      <c r="BY86" s="314"/>
      <c r="BZ86" s="314"/>
      <c r="CA86" s="314"/>
      <c r="CB86" s="314"/>
      <c r="CC86" s="314"/>
      <c r="CD86" s="8"/>
      <c r="CE86" s="8"/>
      <c r="CF86" s="8"/>
      <c r="CG86" s="8"/>
    </row>
    <row r="87" spans="3:85" s="1" customFormat="1" ht="11.25" customHeight="1">
      <c r="C87" s="315"/>
      <c r="D87" s="315"/>
      <c r="E87" s="316"/>
      <c r="F87" s="316"/>
      <c r="G87" s="316"/>
      <c r="H87" s="316"/>
      <c r="I87" s="320" t="s">
        <v>60</v>
      </c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1"/>
      <c r="AE87" s="322" t="s">
        <v>61</v>
      </c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  <c r="AV87" s="322"/>
      <c r="AW87" s="322"/>
      <c r="AX87" s="322"/>
      <c r="AY87" s="322"/>
      <c r="AZ87" s="323"/>
      <c r="BA87" s="323"/>
      <c r="BB87" s="323"/>
      <c r="BC87" s="323"/>
      <c r="BD87" s="323"/>
      <c r="BE87" s="324"/>
      <c r="BF87" s="324"/>
      <c r="BG87" s="324"/>
      <c r="BH87" s="324"/>
      <c r="BI87" s="5"/>
      <c r="BJ87" s="5"/>
      <c r="BK87" s="5"/>
      <c r="BL87" s="5"/>
      <c r="BM87" s="5"/>
      <c r="BN87" s="5"/>
      <c r="BO87" s="5"/>
      <c r="BP87" s="313"/>
      <c r="BQ87" s="313"/>
      <c r="BR87" s="313"/>
      <c r="BS87" s="313"/>
      <c r="BT87" s="313"/>
      <c r="BU87" s="4"/>
      <c r="BV87" s="4"/>
      <c r="BW87" s="205"/>
      <c r="BX87" s="314"/>
      <c r="BY87" s="314"/>
      <c r="BZ87" s="314"/>
      <c r="CA87" s="314"/>
      <c r="CB87" s="314"/>
      <c r="CC87" s="314"/>
      <c r="CD87" s="8"/>
      <c r="CE87" s="8"/>
      <c r="CF87" s="8"/>
      <c r="CG87" s="8"/>
    </row>
    <row r="88" spans="59:88" s="1" customFormat="1" ht="7.5" customHeight="1">
      <c r="BG88" s="7"/>
      <c r="BH88" s="234"/>
      <c r="BI88" s="7"/>
      <c r="BJ88" s="7"/>
      <c r="BK88" s="5"/>
      <c r="BL88" s="5"/>
      <c r="BM88" s="5"/>
      <c r="BN88" s="5"/>
      <c r="BO88" s="5"/>
      <c r="BP88" s="313"/>
      <c r="BQ88" s="313"/>
      <c r="BR88" s="313"/>
      <c r="BS88" s="313"/>
      <c r="BT88" s="313"/>
      <c r="BU88" s="4"/>
      <c r="BV88" s="4"/>
      <c r="BW88" s="4"/>
      <c r="BX88" s="313"/>
      <c r="BY88" s="313"/>
      <c r="BZ88" s="314"/>
      <c r="CA88" s="314"/>
      <c r="CB88" s="314"/>
      <c r="CC88" s="314"/>
      <c r="CD88" s="314"/>
      <c r="CE88" s="314"/>
      <c r="CF88" s="314"/>
      <c r="CG88" s="8"/>
      <c r="CH88" s="8"/>
      <c r="CI88" s="8"/>
      <c r="CJ88" s="8"/>
    </row>
    <row r="89" spans="3:85" s="1" customFormat="1" ht="20.25" customHeight="1">
      <c r="C89" s="309" t="s">
        <v>29</v>
      </c>
      <c r="D89" s="309"/>
      <c r="E89" s="310" t="s">
        <v>31</v>
      </c>
      <c r="F89" s="310"/>
      <c r="G89" s="310"/>
      <c r="H89" s="310"/>
      <c r="I89" s="310" t="s">
        <v>62</v>
      </c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0"/>
      <c r="AO89" s="310"/>
      <c r="AP89" s="310"/>
      <c r="AQ89" s="310"/>
      <c r="AR89" s="310"/>
      <c r="AS89" s="310"/>
      <c r="AT89" s="310"/>
      <c r="AU89" s="310"/>
      <c r="AV89" s="310"/>
      <c r="AW89" s="310"/>
      <c r="AX89" s="310"/>
      <c r="AY89" s="310"/>
      <c r="AZ89" s="311" t="s">
        <v>33</v>
      </c>
      <c r="BA89" s="311"/>
      <c r="BB89" s="311"/>
      <c r="BC89" s="311"/>
      <c r="BD89" s="311"/>
      <c r="BE89" s="312"/>
      <c r="BF89" s="312"/>
      <c r="BG89" s="312"/>
      <c r="BH89" s="312"/>
      <c r="BI89" s="5"/>
      <c r="BJ89" s="5"/>
      <c r="BK89" s="5"/>
      <c r="BL89" s="5"/>
      <c r="BM89" s="5"/>
      <c r="BN89" s="5"/>
      <c r="BO89" s="5"/>
      <c r="BP89" s="313"/>
      <c r="BQ89" s="313"/>
      <c r="BR89" s="313"/>
      <c r="BS89" s="313"/>
      <c r="BT89" s="313"/>
      <c r="BU89" s="4"/>
      <c r="BV89" s="4"/>
      <c r="BW89" s="205"/>
      <c r="BX89" s="314"/>
      <c r="BY89" s="314"/>
      <c r="BZ89" s="314"/>
      <c r="CA89" s="314"/>
      <c r="CB89" s="314"/>
      <c r="CC89" s="314"/>
      <c r="CD89" s="8"/>
      <c r="CE89" s="8"/>
      <c r="CF89" s="8"/>
      <c r="CG89" s="8"/>
    </row>
    <row r="90" spans="3:85" s="1" customFormat="1" ht="18" customHeight="1">
      <c r="C90" s="315">
        <v>22</v>
      </c>
      <c r="D90" s="315"/>
      <c r="E90" s="316" t="e">
        <f>Ergebniseingabe!#REF!</f>
        <v>#REF!</v>
      </c>
      <c r="F90" s="316"/>
      <c r="G90" s="316"/>
      <c r="H90" s="316"/>
      <c r="I90" s="317" t="e">
        <f>Ergebniseingabe!#REF!</f>
        <v>#REF!</v>
      </c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220" t="s">
        <v>35</v>
      </c>
      <c r="AE90" s="318" t="e">
        <f>Ergebniseingabe!#REF!</f>
        <v>#REF!</v>
      </c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222" t="e">
        <f>IF(Ergebniseingabe!#REF!="","",Ergebniseingabe!#REF!)</f>
        <v>#REF!</v>
      </c>
      <c r="BA90" s="222"/>
      <c r="BB90" s="222"/>
      <c r="BC90" s="220" t="e">
        <f>IF(Ergebniseingabe!#REF!="","",Ergebniseingabe!#REF!)</f>
        <v>#REF!</v>
      </c>
      <c r="BD90" s="220"/>
      <c r="BE90" s="319" t="e">
        <f>IF(Ergebniseingabe!#REF!="","",Ergebniseingabe!#REF!)</f>
        <v>#REF!</v>
      </c>
      <c r="BF90" s="319"/>
      <c r="BG90" s="319"/>
      <c r="BH90" s="319"/>
      <c r="BI90" s="5"/>
      <c r="BJ90" s="5"/>
      <c r="BK90" s="5"/>
      <c r="BL90" s="5"/>
      <c r="BM90" s="5"/>
      <c r="BN90" s="5"/>
      <c r="BO90" s="5"/>
      <c r="BP90" s="313"/>
      <c r="BQ90" s="313"/>
      <c r="BR90" s="313"/>
      <c r="BS90" s="313"/>
      <c r="BT90" s="313"/>
      <c r="BU90" s="4"/>
      <c r="BV90" s="4"/>
      <c r="BW90" s="205"/>
      <c r="BX90" s="314"/>
      <c r="BY90" s="314"/>
      <c r="BZ90" s="314"/>
      <c r="CA90" s="314"/>
      <c r="CB90" s="314"/>
      <c r="CC90" s="314"/>
      <c r="CD90" s="8"/>
      <c r="CE90" s="8"/>
      <c r="CF90" s="8"/>
      <c r="CG90" s="8"/>
    </row>
    <row r="91" spans="3:87" s="1" customFormat="1" ht="11.25" customHeight="1">
      <c r="C91" s="315"/>
      <c r="D91" s="315"/>
      <c r="E91" s="316"/>
      <c r="F91" s="316"/>
      <c r="G91" s="316"/>
      <c r="H91" s="316"/>
      <c r="I91" s="320" t="s">
        <v>63</v>
      </c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1"/>
      <c r="AE91" s="322" t="s">
        <v>64</v>
      </c>
      <c r="AF91" s="322"/>
      <c r="AG91" s="322"/>
      <c r="AH91" s="322"/>
      <c r="AI91" s="322"/>
      <c r="AJ91" s="322"/>
      <c r="AK91" s="322"/>
      <c r="AL91" s="322"/>
      <c r="AM91" s="322"/>
      <c r="AN91" s="322"/>
      <c r="AO91" s="322"/>
      <c r="AP91" s="322"/>
      <c r="AQ91" s="322"/>
      <c r="AR91" s="322"/>
      <c r="AS91" s="322"/>
      <c r="AT91" s="322"/>
      <c r="AU91" s="322"/>
      <c r="AV91" s="322"/>
      <c r="AW91" s="322"/>
      <c r="AX91" s="322"/>
      <c r="AY91" s="322"/>
      <c r="AZ91" s="323"/>
      <c r="BA91" s="323"/>
      <c r="BB91" s="323"/>
      <c r="BC91" s="323"/>
      <c r="BD91" s="323"/>
      <c r="BE91" s="324"/>
      <c r="BF91" s="324"/>
      <c r="BG91" s="324"/>
      <c r="BH91" s="324"/>
      <c r="BI91" s="5"/>
      <c r="BJ91" s="5"/>
      <c r="BK91" s="5"/>
      <c r="BL91" s="5"/>
      <c r="BM91" s="5"/>
      <c r="BN91" s="5"/>
      <c r="BO91" s="5"/>
      <c r="BP91" s="313"/>
      <c r="BQ91" s="313"/>
      <c r="BR91" s="313"/>
      <c r="BS91" s="313"/>
      <c r="BT91" s="313"/>
      <c r="BU91" s="4"/>
      <c r="BV91" s="4"/>
      <c r="BW91" s="205"/>
      <c r="BX91" s="314"/>
      <c r="BY91" s="314"/>
      <c r="BZ91" s="314"/>
      <c r="CA91" s="313"/>
      <c r="CB91" s="313"/>
      <c r="CC91" s="313"/>
      <c r="CD91" s="325"/>
      <c r="CE91" s="325"/>
      <c r="CF91" s="325"/>
      <c r="CG91" s="325"/>
      <c r="CH91" s="11"/>
      <c r="CI91" s="11"/>
    </row>
    <row r="92" spans="59:124" ht="12" customHeight="1">
      <c r="BG92" s="7"/>
      <c r="BH92" s="234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326"/>
      <c r="CL92" s="326"/>
      <c r="CM92" s="326"/>
      <c r="CN92" s="326"/>
      <c r="CO92" s="326"/>
      <c r="CP92" s="326"/>
      <c r="DO92" s="7"/>
      <c r="DP92" s="7"/>
      <c r="DQ92" s="7"/>
      <c r="DR92" s="7"/>
      <c r="DS92" s="7"/>
      <c r="DT92" s="8"/>
    </row>
    <row r="93" spans="3:91" ht="20.25" customHeight="1">
      <c r="C93" s="327" t="s">
        <v>29</v>
      </c>
      <c r="D93" s="327"/>
      <c r="E93" s="328" t="s">
        <v>31</v>
      </c>
      <c r="F93" s="328"/>
      <c r="G93" s="328"/>
      <c r="H93" s="328"/>
      <c r="I93" s="328" t="s">
        <v>48</v>
      </c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9" t="s">
        <v>33</v>
      </c>
      <c r="BA93" s="329"/>
      <c r="BB93" s="329"/>
      <c r="BC93" s="329"/>
      <c r="BD93" s="329"/>
      <c r="BE93" s="330"/>
      <c r="BF93" s="330"/>
      <c r="BG93" s="330"/>
      <c r="BH93" s="330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331"/>
      <c r="CF93" s="326"/>
      <c r="CG93" s="326"/>
      <c r="CH93" s="326"/>
      <c r="CI93" s="326"/>
      <c r="CJ93" s="326"/>
      <c r="CK93" s="326"/>
      <c r="CL93" s="2"/>
      <c r="CM93" s="2"/>
    </row>
    <row r="94" spans="3:91" ht="18" customHeight="1">
      <c r="C94" s="315">
        <v>23</v>
      </c>
      <c r="D94" s="315"/>
      <c r="E94" s="316">
        <f>Ergebniseingabe!D82</f>
        <v>0.5333333333333333</v>
      </c>
      <c r="F94" s="316"/>
      <c r="G94" s="316"/>
      <c r="H94" s="316"/>
      <c r="I94" s="317">
        <f>Ergebniseingabe!H82</f>
        <v>0</v>
      </c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220" t="s">
        <v>35</v>
      </c>
      <c r="AE94" s="318">
        <f>Ergebniseingabe!AD82</f>
        <v>0</v>
      </c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222">
        <f>IF(Ergebniseingabe!AY82="","",Ergebniseingabe!AY82)</f>
        <v>0</v>
      </c>
      <c r="BA94" s="222"/>
      <c r="BB94" s="222"/>
      <c r="BC94" s="220">
        <f>IF(Ergebniseingabe!BB82="","",Ergebniseingabe!BB82)</f>
        <v>2</v>
      </c>
      <c r="BD94" s="220"/>
      <c r="BE94" s="332">
        <f>IF(Ergebniseingabe!BD82="","",Ergebniseingabe!BD82)</f>
      </c>
      <c r="BF94" s="332"/>
      <c r="BG94" s="332"/>
      <c r="BH94" s="332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331"/>
      <c r="CF94" s="326"/>
      <c r="CG94" s="326"/>
      <c r="CH94" s="326"/>
      <c r="CI94" s="326"/>
      <c r="CJ94" s="326"/>
      <c r="CK94" s="326"/>
      <c r="CL94" s="2"/>
      <c r="CM94" s="2"/>
    </row>
    <row r="95" spans="3:91" ht="11.25" customHeight="1">
      <c r="C95" s="315"/>
      <c r="D95" s="315"/>
      <c r="E95" s="316"/>
      <c r="F95" s="316"/>
      <c r="G95" s="316"/>
      <c r="H95" s="316"/>
      <c r="I95" s="320" t="s">
        <v>65</v>
      </c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1"/>
      <c r="AE95" s="322" t="s">
        <v>66</v>
      </c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  <c r="AU95" s="322"/>
      <c r="AV95" s="322"/>
      <c r="AW95" s="322"/>
      <c r="AX95" s="322"/>
      <c r="AY95" s="322"/>
      <c r="AZ95" s="333"/>
      <c r="BA95" s="333"/>
      <c r="BB95" s="333"/>
      <c r="BC95" s="333"/>
      <c r="BD95" s="333"/>
      <c r="BE95" s="334"/>
      <c r="BF95" s="334"/>
      <c r="BG95" s="334"/>
      <c r="BH95" s="334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>
      <c r="BG96" s="7"/>
      <c r="BH96" s="234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>
      <c r="C97" s="327" t="s">
        <v>29</v>
      </c>
      <c r="D97" s="327"/>
      <c r="E97" s="328" t="s">
        <v>31</v>
      </c>
      <c r="F97" s="328"/>
      <c r="G97" s="328"/>
      <c r="H97" s="328"/>
      <c r="I97" s="328" t="s">
        <v>51</v>
      </c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328"/>
      <c r="AY97" s="328"/>
      <c r="AZ97" s="329" t="s">
        <v>33</v>
      </c>
      <c r="BA97" s="329"/>
      <c r="BB97" s="329"/>
      <c r="BC97" s="329"/>
      <c r="BD97" s="329"/>
      <c r="BE97" s="330"/>
      <c r="BF97" s="330"/>
      <c r="BG97" s="330"/>
      <c r="BH97" s="330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315">
        <v>24</v>
      </c>
      <c r="D98" s="315"/>
      <c r="E98" s="316">
        <f>Ergebniseingabe!D86</f>
        <v>0.5409722222222222</v>
      </c>
      <c r="F98" s="316"/>
      <c r="G98" s="316"/>
      <c r="H98" s="316"/>
      <c r="I98" s="317">
        <f>Ergebniseingabe!H86</f>
        <v>0</v>
      </c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220" t="s">
        <v>35</v>
      </c>
      <c r="AE98" s="318">
        <f>Ergebniseingabe!AD86</f>
        <v>0</v>
      </c>
      <c r="AF98" s="318"/>
      <c r="AG98" s="318"/>
      <c r="AH98" s="318"/>
      <c r="AI98" s="318"/>
      <c r="AJ98" s="318"/>
      <c r="AK98" s="318"/>
      <c r="AL98" s="318"/>
      <c r="AM98" s="318"/>
      <c r="AN98" s="318"/>
      <c r="AO98" s="318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222">
        <f>IF(Ergebniseingabe!AY86="","",Ergebniseingabe!AY86)</f>
        <v>1</v>
      </c>
      <c r="BA98" s="222"/>
      <c r="BB98" s="222"/>
      <c r="BC98" s="220">
        <f>IF(Ergebniseingabe!BB86="","",Ergebniseingabe!BB86)</f>
        <v>0</v>
      </c>
      <c r="BD98" s="220"/>
      <c r="BE98" s="332">
        <f>IF(Ergebniseingabe!BD86="","",Ergebniseingabe!BD86)</f>
      </c>
      <c r="BF98" s="332"/>
      <c r="BG98" s="332"/>
      <c r="BH98" s="332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>
      <c r="C99" s="315"/>
      <c r="D99" s="315"/>
      <c r="E99" s="316"/>
      <c r="F99" s="316"/>
      <c r="G99" s="316"/>
      <c r="H99" s="316"/>
      <c r="I99" s="320" t="s">
        <v>67</v>
      </c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1"/>
      <c r="AE99" s="322" t="s">
        <v>68</v>
      </c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33"/>
      <c r="BA99" s="333"/>
      <c r="BB99" s="333"/>
      <c r="BC99" s="333"/>
      <c r="BD99" s="333"/>
      <c r="BE99" s="334"/>
      <c r="BF99" s="334"/>
      <c r="BG99" s="334"/>
      <c r="BH99" s="334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234"/>
      <c r="BQ101" s="234"/>
      <c r="BR101" s="234"/>
      <c r="BS101" s="234"/>
      <c r="BT101" s="234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40" customFormat="1" ht="12.75">
      <c r="C102" s="64" t="s">
        <v>54</v>
      </c>
      <c r="BN102" s="43"/>
      <c r="BO102" s="43"/>
      <c r="BP102" s="165"/>
      <c r="BQ102" s="165"/>
      <c r="BR102" s="165"/>
      <c r="BS102" s="165"/>
      <c r="BT102" s="165"/>
      <c r="BU102" s="48"/>
      <c r="BV102" s="48"/>
      <c r="BW102" s="48"/>
      <c r="BX102" s="48"/>
      <c r="BY102" s="48"/>
      <c r="BZ102" s="43"/>
      <c r="CA102" s="43"/>
      <c r="CB102" s="43"/>
      <c r="CC102" s="43"/>
      <c r="CD102" s="47"/>
      <c r="CE102" s="47"/>
      <c r="CF102" s="47"/>
      <c r="CG102" s="47"/>
      <c r="CH102" s="47"/>
      <c r="CI102" s="47"/>
      <c r="CJ102" s="47"/>
      <c r="CK102" s="43"/>
      <c r="CL102" s="43"/>
      <c r="CM102" s="43"/>
      <c r="CN102" s="43"/>
      <c r="CO102" s="43"/>
      <c r="CP102" s="43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</row>
    <row r="103" spans="61:124" ht="12.75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335" t="s">
        <v>55</v>
      </c>
      <c r="K104" s="335"/>
      <c r="L104" s="335"/>
      <c r="M104" s="336" t="str">
        <f>Ergebniseingabe!L91</f>
        <v>RW Essen</v>
      </c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W104" s="337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338" t="s">
        <v>56</v>
      </c>
      <c r="K105" s="338"/>
      <c r="L105" s="338"/>
      <c r="M105" s="339" t="str">
        <f>Ergebniseingabe!L92</f>
        <v>FC Kray</v>
      </c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339"/>
      <c r="AG105" s="339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340" t="s">
        <v>57</v>
      </c>
      <c r="K106" s="340"/>
      <c r="L106" s="340"/>
      <c r="M106" s="339" t="str">
        <f>Ergebniseingabe!L93</f>
        <v>Spvg BG Schwerin</v>
      </c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  <c r="AF106" s="339"/>
      <c r="AG106" s="339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>
      <c r="J107" s="341" t="s">
        <v>58</v>
      </c>
      <c r="K107" s="341"/>
      <c r="L107" s="341"/>
      <c r="M107" s="342" t="str">
        <f>Ergebniseingabe!L94</f>
        <v>GW Barkenberg</v>
      </c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12" spans="62:83" s="195" customFormat="1" ht="12.75" hidden="1"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7"/>
      <c r="BZ112" s="197"/>
      <c r="CA112" s="197"/>
      <c r="CB112" s="197"/>
      <c r="CC112" s="197"/>
      <c r="CD112" s="197"/>
      <c r="CE112" s="197"/>
    </row>
    <row r="113" spans="62:83" s="195" customFormat="1" ht="12.75" hidden="1"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7"/>
      <c r="BZ113" s="197"/>
      <c r="CA113" s="197"/>
      <c r="CB113" s="197"/>
      <c r="CC113" s="197"/>
      <c r="CD113" s="197"/>
      <c r="CE113" s="197"/>
    </row>
    <row r="114" spans="62:83" s="195" customFormat="1" ht="12.75" hidden="1"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7"/>
      <c r="BZ114" s="197"/>
      <c r="CA114" s="197"/>
      <c r="CB114" s="197"/>
      <c r="CC114" s="197"/>
      <c r="CD114" s="197"/>
      <c r="CE114" s="197"/>
    </row>
    <row r="115" spans="62:83" s="195" customFormat="1" ht="12.75" hidden="1"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7"/>
      <c r="BZ115" s="197"/>
      <c r="CA115" s="197"/>
      <c r="CB115" s="197"/>
      <c r="CC115" s="197"/>
      <c r="CD115" s="197"/>
      <c r="CE115" s="197"/>
    </row>
    <row r="116" spans="10:83" s="195" customFormat="1" ht="12.75" hidden="1"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7"/>
      <c r="V116" s="197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7"/>
      <c r="BZ116" s="197"/>
      <c r="CA116" s="197"/>
      <c r="CB116" s="197"/>
      <c r="CC116" s="197"/>
      <c r="CD116" s="197"/>
      <c r="CE116" s="197"/>
    </row>
    <row r="117" spans="26:83" s="195" customFormat="1" ht="12.75" hidden="1">
      <c r="Z117" s="196"/>
      <c r="AA117" s="343"/>
      <c r="AB117" s="343"/>
      <c r="AC117" s="343"/>
      <c r="AD117" s="344"/>
      <c r="AE117" s="344"/>
      <c r="AF117" s="344"/>
      <c r="AG117" s="344"/>
      <c r="AH117" s="344"/>
      <c r="AI117" s="344"/>
      <c r="AJ117" s="345"/>
      <c r="AK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7"/>
      <c r="BZ117" s="197"/>
      <c r="CA117" s="197"/>
      <c r="CB117" s="197"/>
      <c r="CC117" s="197"/>
      <c r="CD117" s="197"/>
      <c r="CE117" s="197"/>
    </row>
    <row r="118" spans="27:83" s="195" customFormat="1" ht="12.75" hidden="1">
      <c r="AA118" s="196"/>
      <c r="AB118" s="346"/>
      <c r="AC118" s="346"/>
      <c r="AD118" s="196"/>
      <c r="AE118" s="347"/>
      <c r="AF118" s="347"/>
      <c r="AG118" s="196"/>
      <c r="AH118" s="196"/>
      <c r="AJ118" s="346"/>
      <c r="AK118" s="348"/>
      <c r="AL118" s="347"/>
      <c r="AM118" s="347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7"/>
      <c r="BZ118" s="197"/>
      <c r="CA118" s="197"/>
      <c r="CB118" s="197"/>
      <c r="CC118" s="197"/>
      <c r="CD118" s="197"/>
      <c r="CE118" s="197"/>
    </row>
    <row r="119" spans="27:83" s="195" customFormat="1" ht="12.75" hidden="1">
      <c r="AA119" s="196"/>
      <c r="AB119" s="346"/>
      <c r="AC119" s="346"/>
      <c r="AD119" s="347"/>
      <c r="AE119" s="347"/>
      <c r="AF119" s="347"/>
      <c r="AG119" s="347"/>
      <c r="AH119" s="349"/>
      <c r="AI119" s="347"/>
      <c r="AJ119" s="347"/>
      <c r="AK119" s="347"/>
      <c r="AL119" s="347"/>
      <c r="AM119" s="347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7"/>
      <c r="BZ119" s="197"/>
      <c r="CA119" s="197"/>
      <c r="CB119" s="197"/>
      <c r="CC119" s="197"/>
      <c r="CD119" s="197"/>
      <c r="CE119" s="197"/>
    </row>
    <row r="120" spans="2:83" s="195" customFormat="1" ht="12.75" hidden="1">
      <c r="B120" s="348"/>
      <c r="C120" s="348"/>
      <c r="D120" s="348"/>
      <c r="E120" s="348"/>
      <c r="F120" s="350"/>
      <c r="G120" s="350"/>
      <c r="H120" s="350"/>
      <c r="I120" s="350"/>
      <c r="J120" s="350"/>
      <c r="K120" s="350"/>
      <c r="L120" s="351"/>
      <c r="M120" s="352"/>
      <c r="N120" s="352"/>
      <c r="O120" s="350"/>
      <c r="AA120" s="196"/>
      <c r="AB120" s="346"/>
      <c r="AC120" s="346"/>
      <c r="AD120" s="347"/>
      <c r="AE120" s="347"/>
      <c r="AF120" s="347"/>
      <c r="AG120" s="347"/>
      <c r="AH120" s="349"/>
      <c r="AI120" s="347"/>
      <c r="AJ120" s="347"/>
      <c r="AK120" s="347"/>
      <c r="AL120" s="347"/>
      <c r="AM120" s="347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7"/>
      <c r="BZ120" s="197"/>
      <c r="CA120" s="197"/>
      <c r="CB120" s="197"/>
      <c r="CC120" s="197"/>
      <c r="CD120" s="197"/>
      <c r="CE120" s="197"/>
    </row>
    <row r="121" spans="2:83" s="195" customFormat="1" ht="12.75" hidden="1">
      <c r="B121" s="350"/>
      <c r="C121" s="348"/>
      <c r="D121" s="348"/>
      <c r="E121" s="348"/>
      <c r="F121" s="348"/>
      <c r="G121" s="350"/>
      <c r="H121" s="350"/>
      <c r="I121" s="348"/>
      <c r="J121" s="348"/>
      <c r="K121" s="350"/>
      <c r="L121" s="348"/>
      <c r="M121" s="352"/>
      <c r="N121" s="352"/>
      <c r="O121" s="350"/>
      <c r="AA121" s="196"/>
      <c r="AB121" s="346"/>
      <c r="AC121" s="346"/>
      <c r="AD121" s="347"/>
      <c r="AE121" s="347"/>
      <c r="AF121" s="347"/>
      <c r="AG121" s="347"/>
      <c r="AH121" s="349"/>
      <c r="AI121" s="347"/>
      <c r="AJ121" s="347"/>
      <c r="AK121" s="347"/>
      <c r="AL121" s="347"/>
      <c r="AM121" s="347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7"/>
      <c r="BZ121" s="197"/>
      <c r="CA121" s="197"/>
      <c r="CB121" s="197"/>
      <c r="CC121" s="197"/>
      <c r="CD121" s="197"/>
      <c r="CE121" s="197"/>
    </row>
    <row r="122" spans="2:83" s="195" customFormat="1" ht="12.75" hidden="1">
      <c r="B122" s="350"/>
      <c r="C122" s="348"/>
      <c r="D122" s="348"/>
      <c r="E122" s="348"/>
      <c r="F122" s="350"/>
      <c r="G122" s="350"/>
      <c r="H122" s="350"/>
      <c r="I122" s="350"/>
      <c r="J122" s="351"/>
      <c r="K122" s="350"/>
      <c r="L122" s="350"/>
      <c r="M122" s="350"/>
      <c r="N122" s="350"/>
      <c r="O122" s="350"/>
      <c r="AA122" s="196"/>
      <c r="AB122" s="346"/>
      <c r="AC122" s="346"/>
      <c r="AD122" s="347"/>
      <c r="AE122" s="347"/>
      <c r="AF122" s="347"/>
      <c r="AG122" s="347"/>
      <c r="AH122" s="349"/>
      <c r="AI122" s="347"/>
      <c r="AJ122" s="347"/>
      <c r="AK122" s="347"/>
      <c r="AL122" s="347"/>
      <c r="AM122" s="347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7"/>
      <c r="BZ122" s="197"/>
      <c r="CA122" s="197"/>
      <c r="CB122" s="197"/>
      <c r="CC122" s="197"/>
      <c r="CD122" s="197"/>
      <c r="CE122" s="197"/>
    </row>
    <row r="123" spans="2:83" s="195" customFormat="1" ht="12.75" hidden="1">
      <c r="B123" s="350"/>
      <c r="C123" s="348"/>
      <c r="D123" s="348"/>
      <c r="E123" s="348"/>
      <c r="F123" s="350"/>
      <c r="G123" s="350"/>
      <c r="H123" s="350"/>
      <c r="I123" s="350"/>
      <c r="J123" s="351"/>
      <c r="K123" s="350"/>
      <c r="L123" s="350"/>
      <c r="M123" s="350"/>
      <c r="N123" s="350"/>
      <c r="O123" s="350"/>
      <c r="AA123" s="196"/>
      <c r="AB123" s="346"/>
      <c r="AC123" s="346"/>
      <c r="AD123" s="347"/>
      <c r="AE123" s="347"/>
      <c r="AF123" s="347"/>
      <c r="AG123" s="347"/>
      <c r="AH123" s="349"/>
      <c r="AI123" s="347"/>
      <c r="AJ123" s="347"/>
      <c r="AK123" s="347"/>
      <c r="AL123" s="347"/>
      <c r="AM123" s="347"/>
      <c r="BJ123" s="196"/>
      <c r="BK123" s="196"/>
      <c r="BL123" s="196"/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7"/>
      <c r="BZ123" s="197"/>
      <c r="CA123" s="197"/>
      <c r="CB123" s="197"/>
      <c r="CC123" s="197"/>
      <c r="CD123" s="197"/>
      <c r="CE123" s="197"/>
    </row>
    <row r="124" spans="2:83" s="195" customFormat="1" ht="12.75" hidden="1">
      <c r="B124" s="350"/>
      <c r="C124" s="348"/>
      <c r="D124" s="348"/>
      <c r="E124" s="348"/>
      <c r="F124" s="350"/>
      <c r="G124" s="350"/>
      <c r="H124" s="350"/>
      <c r="I124" s="350"/>
      <c r="J124" s="351"/>
      <c r="K124" s="350"/>
      <c r="L124" s="350"/>
      <c r="M124" s="350"/>
      <c r="N124" s="350"/>
      <c r="O124" s="350"/>
      <c r="Z124" s="196"/>
      <c r="AG124" s="196"/>
      <c r="AJ124" s="346"/>
      <c r="BJ124" s="196"/>
      <c r="BK124" s="196"/>
      <c r="BL124" s="196"/>
      <c r="BM124" s="196"/>
      <c r="BN124" s="196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7"/>
      <c r="BZ124" s="197"/>
      <c r="CA124" s="197"/>
      <c r="CB124" s="197"/>
      <c r="CC124" s="197"/>
      <c r="CD124" s="197"/>
      <c r="CE124" s="197"/>
    </row>
    <row r="125" spans="2:83" s="195" customFormat="1" ht="12.75" hidden="1">
      <c r="B125" s="350"/>
      <c r="C125" s="348"/>
      <c r="D125" s="348"/>
      <c r="E125" s="348"/>
      <c r="F125" s="350"/>
      <c r="G125" s="350"/>
      <c r="H125" s="350"/>
      <c r="I125" s="350"/>
      <c r="J125" s="351"/>
      <c r="K125" s="350"/>
      <c r="L125" s="350"/>
      <c r="M125" s="350"/>
      <c r="N125" s="350"/>
      <c r="O125" s="350"/>
      <c r="BJ125" s="196"/>
      <c r="BK125" s="196"/>
      <c r="BL125" s="196"/>
      <c r="BM125" s="196"/>
      <c r="BN125" s="196"/>
      <c r="BO125" s="196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7"/>
      <c r="BZ125" s="197"/>
      <c r="CA125" s="197"/>
      <c r="CB125" s="197"/>
      <c r="CC125" s="197"/>
      <c r="CD125" s="197"/>
      <c r="CE125" s="197"/>
    </row>
    <row r="126" spans="2:83" s="195" customFormat="1" ht="12.75" hidden="1">
      <c r="B126" s="350"/>
      <c r="C126" s="348"/>
      <c r="D126" s="348"/>
      <c r="E126" s="348"/>
      <c r="F126" s="350"/>
      <c r="G126" s="350"/>
      <c r="H126" s="350"/>
      <c r="I126" s="350"/>
      <c r="J126" s="351"/>
      <c r="K126" s="350"/>
      <c r="L126" s="350"/>
      <c r="M126" s="350"/>
      <c r="N126" s="350"/>
      <c r="O126" s="350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7"/>
      <c r="BZ126" s="197"/>
      <c r="CA126" s="197"/>
      <c r="CB126" s="197"/>
      <c r="CC126" s="197"/>
      <c r="CD126" s="197"/>
      <c r="CE126" s="197"/>
    </row>
    <row r="127" spans="2:83" s="195" customFormat="1" ht="12.75" hidden="1"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  <c r="M127" s="352"/>
      <c r="N127" s="352"/>
      <c r="O127" s="350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196"/>
      <c r="BX127" s="196"/>
      <c r="BY127" s="197"/>
      <c r="BZ127" s="197"/>
      <c r="CA127" s="197"/>
      <c r="CB127" s="197"/>
      <c r="CC127" s="197"/>
      <c r="CD127" s="197"/>
      <c r="CE127" s="197"/>
    </row>
    <row r="128" spans="2:83" s="195" customFormat="1" ht="12.75" hidden="1">
      <c r="B128" s="350"/>
      <c r="C128" s="350"/>
      <c r="D128" s="350"/>
      <c r="E128" s="348"/>
      <c r="F128" s="350"/>
      <c r="G128" s="350"/>
      <c r="H128" s="350"/>
      <c r="I128" s="350"/>
      <c r="J128" s="350"/>
      <c r="K128" s="350"/>
      <c r="L128" s="350"/>
      <c r="M128" s="352"/>
      <c r="N128" s="352"/>
      <c r="O128" s="350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7"/>
      <c r="BZ128" s="197"/>
      <c r="CA128" s="197"/>
      <c r="CB128" s="197"/>
      <c r="CC128" s="197"/>
      <c r="CD128" s="197"/>
      <c r="CE128" s="197"/>
    </row>
    <row r="129" spans="2:83" s="195" customFormat="1" ht="12.75" hidden="1">
      <c r="B129" s="350"/>
      <c r="C129" s="350"/>
      <c r="D129" s="350"/>
      <c r="E129" s="350"/>
      <c r="F129" s="350"/>
      <c r="G129" s="350"/>
      <c r="H129" s="350"/>
      <c r="I129" s="350"/>
      <c r="J129" s="350"/>
      <c r="K129" s="350"/>
      <c r="L129" s="350"/>
      <c r="M129" s="352"/>
      <c r="N129" s="352"/>
      <c r="O129" s="350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7"/>
      <c r="BZ129" s="197"/>
      <c r="CA129" s="197"/>
      <c r="CB129" s="197"/>
      <c r="CC129" s="197"/>
      <c r="CD129" s="197"/>
      <c r="CE129" s="197"/>
    </row>
    <row r="130" spans="2:83" s="195" customFormat="1" ht="12.75" hidden="1">
      <c r="B130" s="350"/>
      <c r="C130" s="350"/>
      <c r="D130" s="350"/>
      <c r="E130" s="350"/>
      <c r="F130" s="350"/>
      <c r="G130" s="350"/>
      <c r="H130" s="350"/>
      <c r="I130" s="350"/>
      <c r="J130" s="350"/>
      <c r="K130" s="350"/>
      <c r="L130" s="350"/>
      <c r="M130" s="352"/>
      <c r="N130" s="352"/>
      <c r="O130" s="350"/>
      <c r="BJ130" s="196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6"/>
      <c r="BW130" s="196"/>
      <c r="BX130" s="196"/>
      <c r="BY130" s="197"/>
      <c r="BZ130" s="197"/>
      <c r="CA130" s="197"/>
      <c r="CB130" s="197"/>
      <c r="CC130" s="197"/>
      <c r="CD130" s="197"/>
      <c r="CE130" s="197"/>
    </row>
    <row r="131" spans="2:83" s="195" customFormat="1" ht="12.75" hidden="1">
      <c r="B131" s="350"/>
      <c r="C131" s="348"/>
      <c r="D131" s="348"/>
      <c r="E131" s="348"/>
      <c r="F131" s="350"/>
      <c r="G131" s="350"/>
      <c r="H131" s="350"/>
      <c r="I131" s="350"/>
      <c r="J131" s="351"/>
      <c r="K131" s="350"/>
      <c r="L131" s="350"/>
      <c r="M131" s="350"/>
      <c r="N131" s="350"/>
      <c r="O131" s="350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7"/>
      <c r="BZ131" s="197"/>
      <c r="CA131" s="197"/>
      <c r="CB131" s="197"/>
      <c r="CC131" s="197"/>
      <c r="CD131" s="197"/>
      <c r="CE131" s="197"/>
    </row>
    <row r="132" spans="2:83" s="195" customFormat="1" ht="12.75" hidden="1">
      <c r="B132" s="350"/>
      <c r="C132" s="348"/>
      <c r="D132" s="348"/>
      <c r="E132" s="348"/>
      <c r="F132" s="350"/>
      <c r="G132" s="350"/>
      <c r="H132" s="350"/>
      <c r="I132" s="350"/>
      <c r="J132" s="351"/>
      <c r="K132" s="350"/>
      <c r="L132" s="350"/>
      <c r="M132" s="350"/>
      <c r="N132" s="350"/>
      <c r="O132" s="350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7"/>
      <c r="BZ132" s="197"/>
      <c r="CA132" s="197"/>
      <c r="CB132" s="197"/>
      <c r="CC132" s="197"/>
      <c r="CD132" s="197"/>
      <c r="CE132" s="197"/>
    </row>
    <row r="133" spans="2:83" s="195" customFormat="1" ht="12.75" hidden="1">
      <c r="B133" s="350"/>
      <c r="C133" s="348"/>
      <c r="D133" s="348"/>
      <c r="E133" s="348"/>
      <c r="F133" s="350"/>
      <c r="G133" s="350"/>
      <c r="H133" s="350"/>
      <c r="I133" s="350"/>
      <c r="J133" s="351"/>
      <c r="K133" s="350"/>
      <c r="L133" s="350"/>
      <c r="M133" s="350"/>
      <c r="N133" s="350"/>
      <c r="O133" s="350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196"/>
      <c r="BY133" s="197"/>
      <c r="BZ133" s="197"/>
      <c r="CA133" s="197"/>
      <c r="CB133" s="197"/>
      <c r="CC133" s="197"/>
      <c r="CD133" s="197"/>
      <c r="CE133" s="197"/>
    </row>
    <row r="134" spans="2:83" s="195" customFormat="1" ht="12.75" hidden="1">
      <c r="B134" s="350"/>
      <c r="C134" s="348"/>
      <c r="D134" s="348"/>
      <c r="E134" s="348"/>
      <c r="F134" s="350"/>
      <c r="G134" s="350"/>
      <c r="H134" s="350"/>
      <c r="I134" s="350"/>
      <c r="J134" s="351"/>
      <c r="K134" s="350"/>
      <c r="L134" s="350"/>
      <c r="M134" s="350"/>
      <c r="N134" s="350"/>
      <c r="O134" s="350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7"/>
      <c r="BZ134" s="197"/>
      <c r="CA134" s="197"/>
      <c r="CB134" s="197"/>
      <c r="CC134" s="197"/>
      <c r="CD134" s="197"/>
      <c r="CE134" s="197"/>
    </row>
    <row r="135" spans="2:83" s="195" customFormat="1" ht="12.75" hidden="1">
      <c r="B135" s="350"/>
      <c r="C135" s="348"/>
      <c r="D135" s="348"/>
      <c r="E135" s="348"/>
      <c r="F135" s="350"/>
      <c r="G135" s="350"/>
      <c r="H135" s="350"/>
      <c r="I135" s="350"/>
      <c r="J135" s="351"/>
      <c r="K135" s="350"/>
      <c r="L135" s="350"/>
      <c r="M135" s="350"/>
      <c r="N135" s="350"/>
      <c r="O135" s="350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7"/>
      <c r="BZ135" s="197"/>
      <c r="CA135" s="197"/>
      <c r="CB135" s="197"/>
      <c r="CC135" s="197"/>
      <c r="CD135" s="197"/>
      <c r="CE135" s="197"/>
    </row>
    <row r="136" spans="2:83" s="195" customFormat="1" ht="12.75" hidden="1">
      <c r="B136" s="350"/>
      <c r="C136" s="350"/>
      <c r="D136" s="350"/>
      <c r="E136" s="348"/>
      <c r="F136" s="350"/>
      <c r="G136" s="350"/>
      <c r="H136" s="350"/>
      <c r="I136" s="350"/>
      <c r="J136" s="350"/>
      <c r="K136" s="350"/>
      <c r="L136" s="348"/>
      <c r="M136" s="348"/>
      <c r="N136" s="348"/>
      <c r="O136" s="350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196"/>
      <c r="BY136" s="197"/>
      <c r="BZ136" s="197"/>
      <c r="CA136" s="197"/>
      <c r="CB136" s="197"/>
      <c r="CC136" s="197"/>
      <c r="CD136" s="197"/>
      <c r="CE136" s="197"/>
    </row>
    <row r="137" spans="2:83" s="195" customFormat="1" ht="12.75" hidden="1">
      <c r="B137" s="348"/>
      <c r="C137" s="348"/>
      <c r="D137" s="348"/>
      <c r="E137" s="348"/>
      <c r="F137" s="348"/>
      <c r="G137" s="348"/>
      <c r="H137" s="348"/>
      <c r="I137" s="348"/>
      <c r="J137" s="348"/>
      <c r="K137" s="348"/>
      <c r="L137" s="348"/>
      <c r="M137" s="348"/>
      <c r="N137" s="348"/>
      <c r="O137" s="350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7"/>
      <c r="BZ137" s="197"/>
      <c r="CA137" s="197"/>
      <c r="CB137" s="197"/>
      <c r="CC137" s="197"/>
      <c r="CD137" s="197"/>
      <c r="CE137" s="197"/>
    </row>
    <row r="138" spans="62:83" s="195" customFormat="1" ht="12.75" hidden="1"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7"/>
      <c r="BZ138" s="197"/>
      <c r="CA138" s="197"/>
      <c r="CB138" s="197"/>
      <c r="CC138" s="197"/>
      <c r="CD138" s="197"/>
      <c r="CE138" s="197"/>
    </row>
    <row r="139" spans="61:82" s="195" customFormat="1" ht="12.75" hidden="1"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7"/>
      <c r="BY139" s="197"/>
      <c r="BZ139" s="197"/>
      <c r="CA139" s="197"/>
      <c r="CB139" s="197"/>
      <c r="CC139" s="197"/>
      <c r="CD139" s="197"/>
    </row>
    <row r="140" spans="61:82" s="195" customFormat="1" ht="12.75" hidden="1"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197"/>
      <c r="BY140" s="197"/>
      <c r="BZ140" s="197"/>
      <c r="CA140" s="197"/>
      <c r="CB140" s="197"/>
      <c r="CC140" s="197"/>
      <c r="CD140" s="197"/>
    </row>
    <row r="141" spans="61:82" s="195" customFormat="1" ht="12.75" hidden="1"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196"/>
      <c r="BU141" s="196"/>
      <c r="BV141" s="196"/>
      <c r="BW141" s="196"/>
      <c r="BX141" s="197"/>
      <c r="BY141" s="197"/>
      <c r="BZ141" s="197"/>
      <c r="CA141" s="197"/>
      <c r="CB141" s="197"/>
      <c r="CC141" s="197"/>
      <c r="CD141" s="197"/>
    </row>
    <row r="142" spans="61:82" s="195" customFormat="1" ht="12.75" hidden="1">
      <c r="BI142" s="196"/>
      <c r="BJ142" s="196"/>
      <c r="BK142" s="196"/>
      <c r="BL142" s="196"/>
      <c r="BM142" s="196"/>
      <c r="BN142" s="196"/>
      <c r="BO142" s="196"/>
      <c r="BP142" s="196"/>
      <c r="BQ142" s="196"/>
      <c r="BR142" s="196"/>
      <c r="BS142" s="196"/>
      <c r="BT142" s="196"/>
      <c r="BU142" s="196"/>
      <c r="BV142" s="196"/>
      <c r="BW142" s="196"/>
      <c r="BX142" s="197"/>
      <c r="BY142" s="197"/>
      <c r="BZ142" s="197"/>
      <c r="CA142" s="197"/>
      <c r="CB142" s="197"/>
      <c r="CC142" s="197"/>
      <c r="CD142" s="197"/>
    </row>
    <row r="143" spans="61:82" s="195" customFormat="1" ht="12.75" hidden="1"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7"/>
      <c r="BY143" s="197"/>
      <c r="BZ143" s="197"/>
      <c r="CA143" s="197"/>
      <c r="CB143" s="197"/>
      <c r="CC143" s="197"/>
      <c r="CD143" s="197"/>
    </row>
    <row r="144" spans="61:82" s="195" customFormat="1" ht="12.75" hidden="1"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7"/>
      <c r="BY144" s="197"/>
      <c r="BZ144" s="197"/>
      <c r="CA144" s="197"/>
      <c r="CB144" s="197"/>
      <c r="CC144" s="197"/>
      <c r="CD144" s="197"/>
    </row>
    <row r="145" spans="61:82" s="195" customFormat="1" ht="12.75" hidden="1"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7"/>
      <c r="BY145" s="197"/>
      <c r="BZ145" s="197"/>
      <c r="CA145" s="197"/>
      <c r="CB145" s="197"/>
      <c r="CC145" s="197"/>
      <c r="CD145" s="197"/>
    </row>
    <row r="146" spans="61:82" s="195" customFormat="1" ht="12.75" hidden="1"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197"/>
      <c r="BY146" s="197"/>
      <c r="BZ146" s="197"/>
      <c r="CA146" s="197"/>
      <c r="CB146" s="197"/>
      <c r="CC146" s="197"/>
      <c r="CD146" s="197"/>
    </row>
    <row r="147" spans="61:82" s="195" customFormat="1" ht="12.75" hidden="1"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197"/>
      <c r="BY147" s="197"/>
      <c r="BZ147" s="197"/>
      <c r="CA147" s="197"/>
      <c r="CB147" s="197"/>
      <c r="CC147" s="197"/>
      <c r="CD147" s="197"/>
    </row>
    <row r="148" spans="61:82" s="195" customFormat="1" ht="12.75" hidden="1"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7"/>
      <c r="BY148" s="197"/>
      <c r="BZ148" s="197"/>
      <c r="CA148" s="197"/>
      <c r="CB148" s="197"/>
      <c r="CC148" s="197"/>
      <c r="CD148" s="197"/>
    </row>
    <row r="149" spans="61:82" s="195" customFormat="1" ht="12.75" hidden="1"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6"/>
      <c r="BS149" s="196"/>
      <c r="BT149" s="196"/>
      <c r="BU149" s="196"/>
      <c r="BV149" s="196"/>
      <c r="BW149" s="196"/>
      <c r="BX149" s="197"/>
      <c r="BY149" s="197"/>
      <c r="BZ149" s="197"/>
      <c r="CA149" s="197"/>
      <c r="CB149" s="197"/>
      <c r="CC149" s="197"/>
      <c r="CD149" s="197"/>
    </row>
    <row r="150" spans="61:82" s="195" customFormat="1" ht="12.75" hidden="1"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197"/>
      <c r="BY150" s="197"/>
      <c r="BZ150" s="197"/>
      <c r="CA150" s="197"/>
      <c r="CB150" s="197"/>
      <c r="CC150" s="197"/>
      <c r="CD150" s="197"/>
    </row>
    <row r="151" spans="61:82" s="195" customFormat="1" ht="12.75" hidden="1"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7"/>
      <c r="BY151" s="197"/>
      <c r="BZ151" s="197"/>
      <c r="CA151" s="197"/>
      <c r="CB151" s="197"/>
      <c r="CC151" s="197"/>
      <c r="CD151" s="197"/>
    </row>
    <row r="152" spans="61:82" s="195" customFormat="1" ht="12.75" hidden="1"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7"/>
      <c r="BY152" s="197"/>
      <c r="BZ152" s="197"/>
      <c r="CA152" s="197"/>
      <c r="CB152" s="197"/>
      <c r="CC152" s="197"/>
      <c r="CD152" s="197"/>
    </row>
    <row r="153" spans="61:82" s="195" customFormat="1" ht="12.75" hidden="1"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7"/>
      <c r="BY153" s="197"/>
      <c r="BZ153" s="197"/>
      <c r="CA153" s="197"/>
      <c r="CB153" s="197"/>
      <c r="CC153" s="197"/>
      <c r="CD153" s="197"/>
    </row>
    <row r="154" spans="61:82" s="195" customFormat="1" ht="12.75" hidden="1"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7"/>
      <c r="BY154" s="197"/>
      <c r="BZ154" s="197"/>
      <c r="CA154" s="197"/>
      <c r="CB154" s="197"/>
      <c r="CC154" s="197"/>
      <c r="CD154" s="197"/>
    </row>
    <row r="155" spans="61:82" s="195" customFormat="1" ht="12.75" hidden="1"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7"/>
      <c r="BY155" s="197"/>
      <c r="BZ155" s="197"/>
      <c r="CA155" s="197"/>
      <c r="CB155" s="197"/>
      <c r="CC155" s="197"/>
      <c r="CD155" s="197"/>
    </row>
    <row r="156" spans="61:82" s="195" customFormat="1" ht="12.75" hidden="1"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7"/>
      <c r="BY156" s="197"/>
      <c r="BZ156" s="197"/>
      <c r="CA156" s="197"/>
      <c r="CB156" s="197"/>
      <c r="CC156" s="197"/>
      <c r="CD156" s="197"/>
    </row>
    <row r="157" spans="61:82" s="195" customFormat="1" ht="12.75" hidden="1"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7"/>
      <c r="BY157" s="197"/>
      <c r="BZ157" s="197"/>
      <c r="CA157" s="197"/>
      <c r="CB157" s="197"/>
      <c r="CC157" s="197"/>
      <c r="CD157" s="197"/>
    </row>
    <row r="158" spans="61:82" s="195" customFormat="1" ht="12.75" hidden="1"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7"/>
      <c r="BY158" s="197"/>
      <c r="BZ158" s="197"/>
      <c r="CA158" s="197"/>
      <c r="CB158" s="197"/>
      <c r="CC158" s="197"/>
      <c r="CD158" s="197"/>
    </row>
    <row r="159" spans="61:82" s="195" customFormat="1" ht="12.75" hidden="1">
      <c r="BI159" s="196"/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6"/>
      <c r="BW159" s="196"/>
      <c r="BX159" s="197"/>
      <c r="BY159" s="197"/>
      <c r="BZ159" s="197"/>
      <c r="CA159" s="197"/>
      <c r="CB159" s="197"/>
      <c r="CC159" s="197"/>
      <c r="CD159" s="197"/>
    </row>
    <row r="160" spans="61:82" s="195" customFormat="1" ht="12.75" hidden="1"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7"/>
      <c r="BY160" s="197"/>
      <c r="BZ160" s="197"/>
      <c r="CA160" s="197"/>
      <c r="CB160" s="197"/>
      <c r="CC160" s="197"/>
      <c r="CD160" s="197"/>
    </row>
    <row r="161" spans="61:82" s="195" customFormat="1" ht="12.75" hidden="1"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7"/>
      <c r="BY161" s="197"/>
      <c r="BZ161" s="197"/>
      <c r="CA161" s="197"/>
      <c r="CB161" s="197"/>
      <c r="CC161" s="197"/>
      <c r="CD161" s="197"/>
    </row>
    <row r="162" spans="61:82" s="195" customFormat="1" ht="12.75" hidden="1"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7"/>
      <c r="BY162" s="197"/>
      <c r="BZ162" s="197"/>
      <c r="CA162" s="197"/>
      <c r="CB162" s="197"/>
      <c r="CC162" s="197"/>
      <c r="CD162" s="197"/>
    </row>
    <row r="163" spans="61:82" s="195" customFormat="1" ht="12.75" hidden="1"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7"/>
      <c r="BY163" s="197"/>
      <c r="BZ163" s="197"/>
      <c r="CA163" s="197"/>
      <c r="CB163" s="197"/>
      <c r="CC163" s="197"/>
      <c r="CD163" s="197"/>
    </row>
    <row r="164" spans="61:82" s="195" customFormat="1" ht="12.75" hidden="1"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7"/>
      <c r="BY164" s="197"/>
      <c r="BZ164" s="197"/>
      <c r="CA164" s="197"/>
      <c r="CB164" s="197"/>
      <c r="CC164" s="197"/>
      <c r="CD164" s="197"/>
    </row>
    <row r="165" spans="61:82" s="195" customFormat="1" ht="12.75" hidden="1"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196"/>
      <c r="BU165" s="196"/>
      <c r="BV165" s="196"/>
      <c r="BW165" s="196"/>
      <c r="BX165" s="197"/>
      <c r="BY165" s="197"/>
      <c r="BZ165" s="197"/>
      <c r="CA165" s="197"/>
      <c r="CB165" s="197"/>
      <c r="CC165" s="197"/>
      <c r="CD165" s="197"/>
    </row>
    <row r="166" spans="61:82" s="195" customFormat="1" ht="12.75" hidden="1">
      <c r="BI166" s="196"/>
      <c r="BJ166" s="196"/>
      <c r="BK166" s="196"/>
      <c r="BL166" s="196"/>
      <c r="BM166" s="196"/>
      <c r="BN166" s="196"/>
      <c r="BO166" s="196"/>
      <c r="BP166" s="196"/>
      <c r="BQ166" s="196"/>
      <c r="BR166" s="196"/>
      <c r="BS166" s="196"/>
      <c r="BT166" s="196"/>
      <c r="BU166" s="196"/>
      <c r="BV166" s="196"/>
      <c r="BW166" s="196"/>
      <c r="BX166" s="197"/>
      <c r="BY166" s="197"/>
      <c r="BZ166" s="197"/>
      <c r="CA166" s="197"/>
      <c r="CB166" s="197"/>
      <c r="CC166" s="197"/>
      <c r="CD166" s="197"/>
    </row>
    <row r="167" spans="61:82" s="195" customFormat="1" ht="12.75" hidden="1"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7"/>
      <c r="BY167" s="197"/>
      <c r="BZ167" s="197"/>
      <c r="CA167" s="197"/>
      <c r="CB167" s="197"/>
      <c r="CC167" s="197"/>
      <c r="CD167" s="197"/>
    </row>
    <row r="168" spans="61:82" s="195" customFormat="1" ht="12.75" hidden="1"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6"/>
      <c r="BW168" s="196"/>
      <c r="BX168" s="197"/>
      <c r="BY168" s="197"/>
      <c r="BZ168" s="197"/>
      <c r="CA168" s="197"/>
      <c r="CB168" s="197"/>
      <c r="CC168" s="197"/>
      <c r="CD168" s="197"/>
    </row>
    <row r="169" spans="4:119" ht="12.75" hidden="1">
      <c r="D169" s="195"/>
      <c r="G169" s="195"/>
      <c r="H169" s="195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195"/>
      <c r="G170" s="195"/>
      <c r="H170" s="195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195"/>
      <c r="G171" s="195"/>
      <c r="H171" s="195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195"/>
      <c r="G172" s="195"/>
      <c r="H172" s="195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195"/>
      <c r="G173" s="195"/>
      <c r="H173" s="195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195"/>
      <c r="G174" s="195"/>
      <c r="H174" s="195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195"/>
      <c r="G175" s="195"/>
      <c r="H175" s="195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195"/>
      <c r="G176" s="195"/>
      <c r="H176" s="195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195"/>
      <c r="G177" s="195"/>
      <c r="H177" s="195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195"/>
      <c r="G178" s="195"/>
      <c r="H178" s="195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objects="1" selectLockedCells="1"/>
  <mergeCells count="456">
    <mergeCell ref="C2:AT2"/>
    <mergeCell ref="C3:AT3"/>
    <mergeCell ref="AY3:BE3"/>
    <mergeCell ref="C4:AT4"/>
    <mergeCell ref="C6:AT6"/>
    <mergeCell ref="C8:AT8"/>
    <mergeCell ref="C11:H11"/>
    <mergeCell ref="I11:L11"/>
    <mergeCell ref="V11:W11"/>
    <mergeCell ref="Y11:AC11"/>
    <mergeCell ref="AD11:AI11"/>
    <mergeCell ref="AJ11:AN11"/>
    <mergeCell ref="AO11:AW11"/>
    <mergeCell ref="AX11:BB11"/>
    <mergeCell ref="C16:W16"/>
    <mergeCell ref="AB16:AV16"/>
    <mergeCell ref="C17:W17"/>
    <mergeCell ref="AB17:AV17"/>
    <mergeCell ref="C18:W18"/>
    <mergeCell ref="AB18:AV18"/>
    <mergeCell ref="C19:W19"/>
    <mergeCell ref="AB19:AV19"/>
    <mergeCell ref="C20:W20"/>
    <mergeCell ref="AB20:AV20"/>
    <mergeCell ref="C21:W21"/>
    <mergeCell ref="AB21:AV21"/>
    <mergeCell ref="C25:D25"/>
    <mergeCell ref="E25:G25"/>
    <mergeCell ref="H25:K25"/>
    <mergeCell ref="L25:BB25"/>
    <mergeCell ref="BC25:BG25"/>
    <mergeCell ref="C26:D26"/>
    <mergeCell ref="E26:G26"/>
    <mergeCell ref="H26:K26"/>
    <mergeCell ref="L26:AF26"/>
    <mergeCell ref="AH26:BB26"/>
    <mergeCell ref="BC26:BE26"/>
    <mergeCell ref="BF26:BG26"/>
    <mergeCell ref="C27:D27"/>
    <mergeCell ref="E27:G27"/>
    <mergeCell ref="H27:K27"/>
    <mergeCell ref="L27:AF27"/>
    <mergeCell ref="AH27:BB27"/>
    <mergeCell ref="BC27:BE27"/>
    <mergeCell ref="BF27:BG27"/>
    <mergeCell ref="C28:D28"/>
    <mergeCell ref="E28:G28"/>
    <mergeCell ref="H28:K28"/>
    <mergeCell ref="L28:AF28"/>
    <mergeCell ref="AH28:BB28"/>
    <mergeCell ref="BC28:BE28"/>
    <mergeCell ref="BF28:BG28"/>
    <mergeCell ref="C29:D29"/>
    <mergeCell ref="E29:G29"/>
    <mergeCell ref="H29:K29"/>
    <mergeCell ref="L29:AF29"/>
    <mergeCell ref="AH29:BB29"/>
    <mergeCell ref="BC29:BE29"/>
    <mergeCell ref="BF29:BG29"/>
    <mergeCell ref="C30:D30"/>
    <mergeCell ref="E30:G30"/>
    <mergeCell ref="H30:K30"/>
    <mergeCell ref="L30:AF30"/>
    <mergeCell ref="AH30:BB30"/>
    <mergeCell ref="BC30:BE30"/>
    <mergeCell ref="BF30:BG30"/>
    <mergeCell ref="C31:D31"/>
    <mergeCell ref="E31:G31"/>
    <mergeCell ref="H31:K31"/>
    <mergeCell ref="L31:AF31"/>
    <mergeCell ref="AH31:BB31"/>
    <mergeCell ref="BC31:BE31"/>
    <mergeCell ref="BF31:BG31"/>
    <mergeCell ref="C32:D32"/>
    <mergeCell ref="E32:G32"/>
    <mergeCell ref="H32:K32"/>
    <mergeCell ref="L32:AF32"/>
    <mergeCell ref="AH32:BB32"/>
    <mergeCell ref="BC32:BE32"/>
    <mergeCell ref="BF32:BG32"/>
    <mergeCell ref="C33:D33"/>
    <mergeCell ref="E33:G33"/>
    <mergeCell ref="H33:K33"/>
    <mergeCell ref="L33:AF33"/>
    <mergeCell ref="AH33:BB33"/>
    <mergeCell ref="BC33:BE33"/>
    <mergeCell ref="BF33:BG33"/>
    <mergeCell ref="C34:D34"/>
    <mergeCell ref="E34:G34"/>
    <mergeCell ref="H34:K34"/>
    <mergeCell ref="L34:AF34"/>
    <mergeCell ref="AH34:BB34"/>
    <mergeCell ref="BC34:BE34"/>
    <mergeCell ref="BF34:BG34"/>
    <mergeCell ref="C35:D35"/>
    <mergeCell ref="E35:G35"/>
    <mergeCell ref="H35:K35"/>
    <mergeCell ref="L35:AF35"/>
    <mergeCell ref="AH35:BB35"/>
    <mergeCell ref="BC35:BE35"/>
    <mergeCell ref="BF35:BG35"/>
    <mergeCell ref="C36:D36"/>
    <mergeCell ref="E36:G36"/>
    <mergeCell ref="H36:K36"/>
    <mergeCell ref="L36:AF36"/>
    <mergeCell ref="AH36:BB36"/>
    <mergeCell ref="BC36:BE36"/>
    <mergeCell ref="BF36:BG36"/>
    <mergeCell ref="C37:D37"/>
    <mergeCell ref="E37:G37"/>
    <mergeCell ref="H37:K37"/>
    <mergeCell ref="L37:AF37"/>
    <mergeCell ref="AH37:BB37"/>
    <mergeCell ref="BC37:BE37"/>
    <mergeCell ref="BF37:BG37"/>
    <mergeCell ref="C38:D38"/>
    <mergeCell ref="E38:G38"/>
    <mergeCell ref="H38:K38"/>
    <mergeCell ref="L38:AF38"/>
    <mergeCell ref="AH38:BB38"/>
    <mergeCell ref="BC38:BE38"/>
    <mergeCell ref="BF38:BG38"/>
    <mergeCell ref="C39:D39"/>
    <mergeCell ref="E39:G39"/>
    <mergeCell ref="H39:K39"/>
    <mergeCell ref="L39:AF39"/>
    <mergeCell ref="AH39:BB39"/>
    <mergeCell ref="BC39:BE39"/>
    <mergeCell ref="BF39:BG39"/>
    <mergeCell ref="C40:D40"/>
    <mergeCell ref="E40:G40"/>
    <mergeCell ref="H40:K40"/>
    <mergeCell ref="L40:AF40"/>
    <mergeCell ref="AH40:BB40"/>
    <mergeCell ref="BC40:BE40"/>
    <mergeCell ref="BF40:BG40"/>
    <mergeCell ref="C41:D41"/>
    <mergeCell ref="E41:G41"/>
    <mergeCell ref="H41:K41"/>
    <mergeCell ref="L41:AF41"/>
    <mergeCell ref="AH41:BB41"/>
    <mergeCell ref="BC41:BE41"/>
    <mergeCell ref="BF41:BG41"/>
    <mergeCell ref="C42:D42"/>
    <mergeCell ref="E42:G42"/>
    <mergeCell ref="H42:K42"/>
    <mergeCell ref="L42:AF42"/>
    <mergeCell ref="AH42:BB42"/>
    <mergeCell ref="BC42:BE42"/>
    <mergeCell ref="BF42:BG42"/>
    <mergeCell ref="C43:D43"/>
    <mergeCell ref="E43:G43"/>
    <mergeCell ref="H43:K43"/>
    <mergeCell ref="L43:AF43"/>
    <mergeCell ref="AH43:BB43"/>
    <mergeCell ref="BC43:BE43"/>
    <mergeCell ref="BF43:BG43"/>
    <mergeCell ref="C44:D44"/>
    <mergeCell ref="E44:G44"/>
    <mergeCell ref="H44:K44"/>
    <mergeCell ref="L44:AF44"/>
    <mergeCell ref="AH44:BB44"/>
    <mergeCell ref="BC44:BE44"/>
    <mergeCell ref="BF44:BG44"/>
    <mergeCell ref="C45:D45"/>
    <mergeCell ref="E45:G45"/>
    <mergeCell ref="H45:K45"/>
    <mergeCell ref="L45:AF45"/>
    <mergeCell ref="AH45:BB45"/>
    <mergeCell ref="BC45:BE45"/>
    <mergeCell ref="BF45:BG45"/>
    <mergeCell ref="C48:BB48"/>
    <mergeCell ref="BD48:BJ48"/>
    <mergeCell ref="C49:BB49"/>
    <mergeCell ref="AH52:AJ59"/>
    <mergeCell ref="AK52:AM59"/>
    <mergeCell ref="AN52:AP59"/>
    <mergeCell ref="AQ52:AS59"/>
    <mergeCell ref="AT52:AV59"/>
    <mergeCell ref="C58:I58"/>
    <mergeCell ref="C59:F59"/>
    <mergeCell ref="G59:I59"/>
    <mergeCell ref="K59:AG59"/>
    <mergeCell ref="AW59:AX59"/>
    <mergeCell ref="AY59:AZ59"/>
    <mergeCell ref="BA59:BB59"/>
    <mergeCell ref="BC59:BD59"/>
    <mergeCell ref="BE59:BI59"/>
    <mergeCell ref="BJ59:BL59"/>
    <mergeCell ref="BM59:BO59"/>
    <mergeCell ref="C60:F60"/>
    <mergeCell ref="G60:I60"/>
    <mergeCell ref="K60:L60"/>
    <mergeCell ref="M60:AG60"/>
    <mergeCell ref="AH60:AJ60"/>
    <mergeCell ref="AK60:AM60"/>
    <mergeCell ref="AN60:AP60"/>
    <mergeCell ref="AQ60:AS60"/>
    <mergeCell ref="AT60:AV60"/>
    <mergeCell ref="AW60:AX60"/>
    <mergeCell ref="AY60:AZ60"/>
    <mergeCell ref="BA60:BB60"/>
    <mergeCell ref="BC60:BD60"/>
    <mergeCell ref="BE60:BF60"/>
    <mergeCell ref="BH60:BI60"/>
    <mergeCell ref="BJ60:BL60"/>
    <mergeCell ref="BM60:BO60"/>
    <mergeCell ref="C61:F61"/>
    <mergeCell ref="G61:I61"/>
    <mergeCell ref="K61:L61"/>
    <mergeCell ref="M61:AG61"/>
    <mergeCell ref="AH61:AJ61"/>
    <mergeCell ref="AK61:AM61"/>
    <mergeCell ref="AN61:AP61"/>
    <mergeCell ref="AQ61:AS61"/>
    <mergeCell ref="AT61:AV61"/>
    <mergeCell ref="AW61:AX61"/>
    <mergeCell ref="AY61:AZ61"/>
    <mergeCell ref="BA61:BB61"/>
    <mergeCell ref="BC61:BD61"/>
    <mergeCell ref="BE61:BF61"/>
    <mergeCell ref="BH61:BI61"/>
    <mergeCell ref="BJ61:BL61"/>
    <mergeCell ref="BM61:BO61"/>
    <mergeCell ref="C62:F62"/>
    <mergeCell ref="G62:I62"/>
    <mergeCell ref="K62:L62"/>
    <mergeCell ref="M62:AG62"/>
    <mergeCell ref="AH62:AJ62"/>
    <mergeCell ref="AK62:AM62"/>
    <mergeCell ref="AN62:AP62"/>
    <mergeCell ref="AQ62:AS62"/>
    <mergeCell ref="AT62:AV62"/>
    <mergeCell ref="AW62:AX62"/>
    <mergeCell ref="AY62:AZ62"/>
    <mergeCell ref="BA62:BB62"/>
    <mergeCell ref="BC62:BD62"/>
    <mergeCell ref="BE62:BF62"/>
    <mergeCell ref="BH62:BI62"/>
    <mergeCell ref="BJ62:BL62"/>
    <mergeCell ref="BM62:BO62"/>
    <mergeCell ref="C63:F63"/>
    <mergeCell ref="G63:I63"/>
    <mergeCell ref="K63:L63"/>
    <mergeCell ref="M63:AG63"/>
    <mergeCell ref="AH63:AJ63"/>
    <mergeCell ref="AK63:AM63"/>
    <mergeCell ref="AN63:AP63"/>
    <mergeCell ref="AQ63:AS63"/>
    <mergeCell ref="AT63:AV63"/>
    <mergeCell ref="AW63:AX63"/>
    <mergeCell ref="AY63:AZ63"/>
    <mergeCell ref="BA63:BB63"/>
    <mergeCell ref="BC63:BD63"/>
    <mergeCell ref="BE63:BF63"/>
    <mergeCell ref="BH63:BI63"/>
    <mergeCell ref="BJ63:BL63"/>
    <mergeCell ref="BM63:BO63"/>
    <mergeCell ref="C64:F64"/>
    <mergeCell ref="G64:I64"/>
    <mergeCell ref="K64:L64"/>
    <mergeCell ref="M64:AG64"/>
    <mergeCell ref="AH64:AJ64"/>
    <mergeCell ref="AK64:AM64"/>
    <mergeCell ref="AN64:AP64"/>
    <mergeCell ref="AQ64:AS64"/>
    <mergeCell ref="AT64:AV64"/>
    <mergeCell ref="AW64:AX64"/>
    <mergeCell ref="AY64:AZ64"/>
    <mergeCell ref="BA64:BB64"/>
    <mergeCell ref="BC64:BD64"/>
    <mergeCell ref="BE64:BF64"/>
    <mergeCell ref="BH64:BI64"/>
    <mergeCell ref="BJ64:BL64"/>
    <mergeCell ref="BM64:BO64"/>
    <mergeCell ref="AH66:AJ73"/>
    <mergeCell ref="AK66:AM73"/>
    <mergeCell ref="AN66:AP73"/>
    <mergeCell ref="AQ66:AS73"/>
    <mergeCell ref="AT66:AV73"/>
    <mergeCell ref="C72:I72"/>
    <mergeCell ref="C73:F73"/>
    <mergeCell ref="G73:I73"/>
    <mergeCell ref="K73:AG73"/>
    <mergeCell ref="AW73:AX73"/>
    <mergeCell ref="AY73:AZ73"/>
    <mergeCell ref="BA73:BB73"/>
    <mergeCell ref="BC73:BD73"/>
    <mergeCell ref="BE73:BI73"/>
    <mergeCell ref="BJ73:BL73"/>
    <mergeCell ref="BM73:BO73"/>
    <mergeCell ref="C74:F74"/>
    <mergeCell ref="G74:I74"/>
    <mergeCell ref="K74:L74"/>
    <mergeCell ref="M74:AG74"/>
    <mergeCell ref="AH74:AJ74"/>
    <mergeCell ref="AK74:AM74"/>
    <mergeCell ref="AN74:AP74"/>
    <mergeCell ref="AQ74:AS74"/>
    <mergeCell ref="AT74:AV74"/>
    <mergeCell ref="AW74:AX74"/>
    <mergeCell ref="AY74:AZ74"/>
    <mergeCell ref="BA74:BB74"/>
    <mergeCell ref="BC74:BD74"/>
    <mergeCell ref="BE74:BF74"/>
    <mergeCell ref="BH74:BI74"/>
    <mergeCell ref="BJ74:BL74"/>
    <mergeCell ref="BM74:BO74"/>
    <mergeCell ref="C75:F75"/>
    <mergeCell ref="G75:I75"/>
    <mergeCell ref="K75:L75"/>
    <mergeCell ref="M75:AG75"/>
    <mergeCell ref="AH75:AJ75"/>
    <mergeCell ref="AK75:AM75"/>
    <mergeCell ref="AN75:AP75"/>
    <mergeCell ref="AQ75:AS75"/>
    <mergeCell ref="AT75:AV75"/>
    <mergeCell ref="AW75:AX75"/>
    <mergeCell ref="AY75:AZ75"/>
    <mergeCell ref="BA75:BB75"/>
    <mergeCell ref="BC75:BD75"/>
    <mergeCell ref="BE75:BF75"/>
    <mergeCell ref="BH75:BI75"/>
    <mergeCell ref="BJ75:BL75"/>
    <mergeCell ref="BM75:BO75"/>
    <mergeCell ref="C76:F76"/>
    <mergeCell ref="G76:I76"/>
    <mergeCell ref="K76:L76"/>
    <mergeCell ref="M76:AG76"/>
    <mergeCell ref="AH76:AJ76"/>
    <mergeCell ref="AK76:AM76"/>
    <mergeCell ref="AN76:AP76"/>
    <mergeCell ref="AQ76:AS76"/>
    <mergeCell ref="AT76:AV76"/>
    <mergeCell ref="AW76:AX76"/>
    <mergeCell ref="AY76:AZ76"/>
    <mergeCell ref="BA76:BB76"/>
    <mergeCell ref="BC76:BD76"/>
    <mergeCell ref="BE76:BF76"/>
    <mergeCell ref="BH76:BI76"/>
    <mergeCell ref="BJ76:BL76"/>
    <mergeCell ref="BM76:BO76"/>
    <mergeCell ref="C77:F77"/>
    <mergeCell ref="G77:I77"/>
    <mergeCell ref="K77:L77"/>
    <mergeCell ref="M77:AG77"/>
    <mergeCell ref="AH77:AJ77"/>
    <mergeCell ref="AK77:AM77"/>
    <mergeCell ref="AN77:AP77"/>
    <mergeCell ref="AQ77:AS77"/>
    <mergeCell ref="AT77:AV77"/>
    <mergeCell ref="AW77:AX77"/>
    <mergeCell ref="AY77:AZ77"/>
    <mergeCell ref="BA77:BB77"/>
    <mergeCell ref="BC77:BD77"/>
    <mergeCell ref="BE77:BF77"/>
    <mergeCell ref="BH77:BI77"/>
    <mergeCell ref="BJ77:BL77"/>
    <mergeCell ref="BM77:BO77"/>
    <mergeCell ref="C78:F78"/>
    <mergeCell ref="G78:I78"/>
    <mergeCell ref="K78:L78"/>
    <mergeCell ref="M78:AG78"/>
    <mergeCell ref="AH78:AJ78"/>
    <mergeCell ref="AK78:AM78"/>
    <mergeCell ref="AN78:AP78"/>
    <mergeCell ref="AQ78:AS78"/>
    <mergeCell ref="AT78:AV78"/>
    <mergeCell ref="AW78:AX78"/>
    <mergeCell ref="AY78:AZ78"/>
    <mergeCell ref="BA78:BB78"/>
    <mergeCell ref="BC78:BD78"/>
    <mergeCell ref="BE78:BF78"/>
    <mergeCell ref="BH78:BI78"/>
    <mergeCell ref="BJ78:BL78"/>
    <mergeCell ref="BM78:BO78"/>
    <mergeCell ref="C83:H83"/>
    <mergeCell ref="I83:L83"/>
    <mergeCell ref="V83:W83"/>
    <mergeCell ref="Y83:AC83"/>
    <mergeCell ref="AD83:AI83"/>
    <mergeCell ref="AJ83:AN83"/>
    <mergeCell ref="AP83:AW83"/>
    <mergeCell ref="AX83:BB83"/>
    <mergeCell ref="C85:D85"/>
    <mergeCell ref="E85:H85"/>
    <mergeCell ref="I85:AY85"/>
    <mergeCell ref="AZ85:BD85"/>
    <mergeCell ref="BE85:BH85"/>
    <mergeCell ref="C86:D87"/>
    <mergeCell ref="E86:H87"/>
    <mergeCell ref="I86:AC86"/>
    <mergeCell ref="AE86:AY86"/>
    <mergeCell ref="AZ86:BB86"/>
    <mergeCell ref="BC86:BD86"/>
    <mergeCell ref="BE86:BH86"/>
    <mergeCell ref="I87:AC87"/>
    <mergeCell ref="AE87:AY87"/>
    <mergeCell ref="AZ87:BD87"/>
    <mergeCell ref="BE87:BH87"/>
    <mergeCell ref="C89:D89"/>
    <mergeCell ref="E89:H89"/>
    <mergeCell ref="I89:AY89"/>
    <mergeCell ref="AZ89:BD89"/>
    <mergeCell ref="BE89:BH89"/>
    <mergeCell ref="C90:D91"/>
    <mergeCell ref="E90:H91"/>
    <mergeCell ref="I90:AC90"/>
    <mergeCell ref="AE90:AY90"/>
    <mergeCell ref="AZ90:BB90"/>
    <mergeCell ref="BC90:BD90"/>
    <mergeCell ref="BE90:BH90"/>
    <mergeCell ref="I91:AC91"/>
    <mergeCell ref="AE91:AY91"/>
    <mergeCell ref="AZ91:BD91"/>
    <mergeCell ref="BE91:BH91"/>
    <mergeCell ref="C93:D93"/>
    <mergeCell ref="E93:H93"/>
    <mergeCell ref="I93:AY93"/>
    <mergeCell ref="AZ93:BD93"/>
    <mergeCell ref="BE93:BH93"/>
    <mergeCell ref="C94:D95"/>
    <mergeCell ref="E94:H95"/>
    <mergeCell ref="I94:AC94"/>
    <mergeCell ref="AE94:AY94"/>
    <mergeCell ref="AZ94:BB94"/>
    <mergeCell ref="BC94:BD94"/>
    <mergeCell ref="BE94:BH94"/>
    <mergeCell ref="I95:AC95"/>
    <mergeCell ref="AE95:AY95"/>
    <mergeCell ref="AZ95:BD95"/>
    <mergeCell ref="BE95:BH95"/>
    <mergeCell ref="C97:D97"/>
    <mergeCell ref="E97:H97"/>
    <mergeCell ref="I97:AY97"/>
    <mergeCell ref="AZ97:BD97"/>
    <mergeCell ref="BE97:BH97"/>
    <mergeCell ref="C98:D99"/>
    <mergeCell ref="E98:H99"/>
    <mergeCell ref="I98:AC98"/>
    <mergeCell ref="AE98:AY98"/>
    <mergeCell ref="AZ98:BB98"/>
    <mergeCell ref="BC98:BD98"/>
    <mergeCell ref="BE98:BH98"/>
    <mergeCell ref="I99:AC99"/>
    <mergeCell ref="AE99:AY99"/>
    <mergeCell ref="AZ99:BD99"/>
    <mergeCell ref="BE99:BH99"/>
    <mergeCell ref="J104:L104"/>
    <mergeCell ref="M104:AG104"/>
    <mergeCell ref="J105:L105"/>
    <mergeCell ref="M105:AG105"/>
    <mergeCell ref="J106:L106"/>
    <mergeCell ref="M106:AG106"/>
    <mergeCell ref="J107:L107"/>
    <mergeCell ref="M107:AG107"/>
  </mergeCells>
  <conditionalFormatting sqref="P46:Z47">
    <cfRule type="expression" priority="1" dxfId="0" stopIfTrue="1">
      <formula>AND(Druckversion!AX46&gt;Druckversion!BA46,Druckversion!AX46&lt;&gt;"",Druckversion!BA46&lt;&gt;"")</formula>
    </cfRule>
    <cfRule type="expression" priority="2" dxfId="1" stopIfTrue="1">
      <formula>AND(Druckversion!AX46=Druckversion!BA46,Druckversion!AX46&lt;&gt;"",Druckversion!BA46&lt;&gt;"")</formula>
    </cfRule>
    <cfRule type="expression" priority="3" dxfId="2" stopIfTrue="1">
      <formula>AND(Druckversion!AX46&lt;Druckversion!BA46,Druckversion!AX46&lt;&gt;"",Druckversion!BA46&lt;&gt;"")</formula>
    </cfRule>
  </conditionalFormatting>
  <conditionalFormatting sqref="AG46:AQ47">
    <cfRule type="expression" priority="4" dxfId="0" stopIfTrue="1">
      <formula>AND(Druckversion!BA46&gt;Druckversion!AX46,Druckversion!AX46&lt;&gt;"",Druckversion!BA46&lt;&gt;"")</formula>
    </cfRule>
    <cfRule type="expression" priority="5" dxfId="1" stopIfTrue="1">
      <formula>AND(Druckversion!BA46=Druckversion!AX46,Druckversion!AX46&lt;&gt;"",Druckversion!BA46&lt;&gt;"")</formula>
    </cfRule>
    <cfRule type="expression" priority="6" dxfId="2" stopIfTrue="1">
      <formula>AND(Druckversion!BA46&lt;Druckversion!AX46,Druckversion!AX46&lt;&gt;"",Druckversion!BA46&lt;&gt;"")</formula>
    </cfRule>
  </conditionalFormatting>
  <conditionalFormatting sqref="I86 I90 I94 I98 L26:L45">
    <cfRule type="expression" priority="7" dxfId="0" stopIfTrue="1">
      <formula>AND(Druckversion!AZ26&gt;Druckversion!BC26,Druckversion!AZ26&lt;&gt;"",Druckversion!BC26&lt;&gt;"")</formula>
    </cfRule>
    <cfRule type="expression" priority="8" dxfId="1" stopIfTrue="1">
      <formula>AND(Druckversion!AZ26=Druckversion!BC26,Druckversion!AZ26&lt;&gt;"",Druckversion!BC26&lt;&gt;"")</formula>
    </cfRule>
    <cfRule type="expression" priority="9" dxfId="2" stopIfTrue="1">
      <formula>AND(Druckversion!AZ26&lt;Druckversion!BC26,Druckversion!AZ26&lt;&gt;"",Druckversion!BC26&lt;&gt;"")</formula>
    </cfRule>
  </conditionalFormatting>
  <conditionalFormatting sqref="AE86 AE90 AE94 AE98 AH26:AH45">
    <cfRule type="expression" priority="10" dxfId="0" stopIfTrue="1">
      <formula>AND(Druckversion!BC26&gt;Druckversion!AZ26,Druckversion!AZ26&lt;&gt;"",Druckversion!BC26&lt;&gt;"")</formula>
    </cfRule>
    <cfRule type="expression" priority="11" dxfId="1" stopIfTrue="1">
      <formula>AND(Druckversion!BC26=Druckversion!AZ26,Druckversion!AZ26&lt;&gt;"",Druckversion!BC26&lt;&gt;"")</formula>
    </cfRule>
    <cfRule type="expression" priority="12" dxfId="2" stopIfTrue="1">
      <formula>AND(Druckversion!BC26&lt;Druckversion!AZ26,Druckversion!AZ26&lt;&gt;"",Druckversion!BC26&lt;&gt;"")</formula>
    </cfRule>
  </conditionalFormatting>
  <conditionalFormatting sqref="AZ86:BB86 AZ90:BB90 AZ94:BB94 AZ98:BB98 BC26:BE45">
    <cfRule type="expression" priority="13" dxfId="3" stopIfTrue="1">
      <formula>AND(Druckversion!BC26&lt;&gt;"",ISBLANK(Druckversion!AZ26))</formula>
    </cfRule>
    <cfRule type="expression" priority="14" dxfId="4" stopIfTrue="1">
      <formula>ISBLANK(Druckversion!AZ26)</formula>
    </cfRule>
  </conditionalFormatting>
  <conditionalFormatting sqref="BC86:BD86 BC90:BD90 BC94:BD94 BC98:BD98 BF26:BG45">
    <cfRule type="expression" priority="15" dxfId="3" stopIfTrue="1">
      <formula>AND(Druckversion!AZ26&lt;&gt;"",ISBLANK(Druckversion!BC26))</formula>
    </cfRule>
    <cfRule type="expression" priority="16" dxfId="4" stopIfTrue="1">
      <formula>ISBLANK(Druckversion!BC26)</formula>
    </cfRule>
  </conditionalFormatting>
  <conditionalFormatting sqref="AU47:BB47">
    <cfRule type="expression" priority="17" dxfId="0" stopIfTrue="1">
      <formula>AND(Druckversion!E133&gt;Druckversion!B133,Druckversion!B133&lt;&gt;"",Druckversion!E133&lt;&gt;"")</formula>
    </cfRule>
    <cfRule type="expression" priority="18" dxfId="1" stopIfTrue="1">
      <formula>AND(Druckversion!E133=Druckversion!B133,Druckversion!B133&lt;&gt;"",Druckversion!E133&lt;&gt;"")</formula>
    </cfRule>
    <cfRule type="expression" priority="19" dxfId="2" stopIfTrue="1">
      <formula>AND(Druckversion!E133&lt;Druckversion!B133,Druckversion!B133&lt;&gt;"",Druckversion!E133&lt;&gt;"")</formula>
    </cfRule>
  </conditionalFormatting>
  <conditionalFormatting sqref="AD47:AE47">
    <cfRule type="expression" priority="20" dxfId="0" stopIfTrue="1">
      <formula>AND(Druckversion!B133&gt;Druckversion!E133,Druckversion!B133&lt;&gt;"",Druckversion!E133&lt;&gt;"")</formula>
    </cfRule>
    <cfRule type="expression" priority="21" dxfId="1" stopIfTrue="1">
      <formula>AND(Druckversion!B133=Druckversion!E133,Druckversion!B133&lt;&gt;"",Druckversion!E133&lt;&gt;"")</formula>
    </cfRule>
    <cfRule type="expression" priority="22" dxfId="2" stopIfTrue="1">
      <formula>AND(Druckversion!B133&lt;Druckversion!E133,Druckversion!B133&lt;&gt;"",Druckversion!E133&lt;&gt;"")</formula>
    </cfRule>
  </conditionalFormatting>
  <conditionalFormatting sqref="AU46:BB46">
    <cfRule type="expression" priority="23" dxfId="0" stopIfTrue="1">
      <formula>AND(Druckversion!E133&gt;Druckversion!B133,Druckversion!B133&lt;&gt;"",Druckversion!E133&lt;&gt;"")</formula>
    </cfRule>
    <cfRule type="expression" priority="24" dxfId="1" stopIfTrue="1">
      <formula>AND(Druckversion!E133=Druckversion!B133,Druckversion!B133&lt;&gt;"",Druckversion!E133&lt;&gt;"")</formula>
    </cfRule>
    <cfRule type="expression" priority="25" dxfId="2" stopIfTrue="1">
      <formula>AND(Druckversion!E133&lt;Druckversion!B133,Druckversion!B133&lt;&gt;"",Druckversion!E133&lt;&gt;"")</formula>
    </cfRule>
  </conditionalFormatting>
  <conditionalFormatting sqref="AD46:AE46">
    <cfRule type="expression" priority="26" dxfId="0" stopIfTrue="1">
      <formula>AND(Druckversion!B133&gt;Druckversion!E133,Druckversion!B133&lt;&gt;"",Druckversion!E133&lt;&gt;"")</formula>
    </cfRule>
    <cfRule type="expression" priority="27" dxfId="1" stopIfTrue="1">
      <formula>AND(Druckversion!B133=Druckversion!E133,Druckversion!B133&lt;&gt;"",Druckversion!E133&lt;&gt;"")</formula>
    </cfRule>
    <cfRule type="expression" priority="28" dxfId="2" stopIfTrue="1">
      <formula>AND(Druckversion!B133&lt;Druckversion!E133,Druckversion!B133&lt;&gt;"",Druckversion!E133&lt;&gt;"")</formula>
    </cfRule>
  </conditionalFormatting>
  <conditionalFormatting sqref="AA47:AC47">
    <cfRule type="expression" priority="29" dxfId="0" stopIfTrue="1">
      <formula>AND(Druckversion!BI47&gt;Druckversion!B133,Druckversion!BI47&lt;&gt;"",Druckversion!B133&lt;&gt;"")</formula>
    </cfRule>
    <cfRule type="expression" priority="30" dxfId="1" stopIfTrue="1">
      <formula>AND(Druckversion!BI47=Druckversion!B133,Druckversion!BI47&lt;&gt;"",Druckversion!B133&lt;&gt;"")</formula>
    </cfRule>
    <cfRule type="expression" priority="31" dxfId="2" stopIfTrue="1">
      <formula>AND(Druckversion!BI47&lt;Druckversion!B133,Druckversion!BI47&lt;&gt;"",Druckversion!B133&lt;&gt;"")</formula>
    </cfRule>
  </conditionalFormatting>
  <conditionalFormatting sqref="AR47:AT47">
    <cfRule type="expression" priority="32" dxfId="0" stopIfTrue="1">
      <formula>AND(Druckversion!B133&gt;Druckversion!BI47,Druckversion!BI47&lt;&gt;"",Druckversion!B133&lt;&gt;"")</formula>
    </cfRule>
    <cfRule type="expression" priority="33" dxfId="1" stopIfTrue="1">
      <formula>AND(Druckversion!B133=Druckversion!BI47,Druckversion!BI47&lt;&gt;"",Druckversion!B133&lt;&gt;"")</formula>
    </cfRule>
    <cfRule type="expression" priority="34" dxfId="2" stopIfTrue="1">
      <formula>AND(Druckversion!B133&lt;Druckversion!BI47,Druckversion!BI47&lt;&gt;"",Druckversion!B133&lt;&gt;"")</formula>
    </cfRule>
  </conditionalFormatting>
  <conditionalFormatting sqref="AA46:AC46">
    <cfRule type="expression" priority="35" dxfId="0" stopIfTrue="1">
      <formula>AND(Druckversion!BI46&gt;Druckversion!B133,Druckversion!BI46&lt;&gt;"",Druckversion!B133&lt;&gt;"")</formula>
    </cfRule>
    <cfRule type="expression" priority="36" dxfId="1" stopIfTrue="1">
      <formula>AND(Druckversion!BI46=Druckversion!B133,Druckversion!BI46&lt;&gt;"",Druckversion!B133&lt;&gt;"")</formula>
    </cfRule>
    <cfRule type="expression" priority="37" dxfId="2" stopIfTrue="1">
      <formula>AND(Druckversion!BI46&lt;Druckversion!B133,Druckversion!BI46&lt;&gt;"",Druckversion!B133&lt;&gt;"")</formula>
    </cfRule>
  </conditionalFormatting>
  <conditionalFormatting sqref="AR46:AT46">
    <cfRule type="expression" priority="38" dxfId="0" stopIfTrue="1">
      <formula>AND(Druckversion!B133&gt;Druckversion!BI46,Druckversion!BI46&lt;&gt;"",Druckversion!B133&lt;&gt;"")</formula>
    </cfRule>
    <cfRule type="expression" priority="39" dxfId="1" stopIfTrue="1">
      <formula>AND(Druckversion!B133=Druckversion!BI46,Druckversion!BI46&lt;&gt;"",Druckversion!B133&lt;&gt;"")</formula>
    </cfRule>
    <cfRule type="expression" priority="40" dxfId="2" stopIfTrue="1">
      <formula>AND(Druckversion!B133&lt;Druckversion!BI46,Druckversion!BI46&lt;&gt;"",Druckversion!B133&lt;&gt;"")</formula>
    </cfRule>
  </conditionalFormatting>
  <conditionalFormatting sqref="M65:M71 AW65:BM71">
    <cfRule type="expression" priority="41" dxfId="2" stopIfTrue="1">
      <formula>Druckversion!$K$64=""</formula>
    </cfRule>
  </conditionalFormatting>
  <conditionalFormatting sqref="AJ11:AN11 AJ83:AN83">
    <cfRule type="expression" priority="42" dxfId="5" stopIfTrue="1">
      <formula>Druckversion!$AD$83=""</formula>
    </cfRule>
  </conditionalFormatting>
  <conditionalFormatting sqref="AH60:BO60">
    <cfRule type="expression" priority="43" dxfId="2" stopIfTrue="1">
      <formula>Druckversion!$K$61=""</formula>
    </cfRule>
  </conditionalFormatting>
  <conditionalFormatting sqref="AH61:BO61">
    <cfRule type="expression" priority="44" dxfId="2" stopIfTrue="1">
      <formula>Druckversion!$K$61=""</formula>
    </cfRule>
    <cfRule type="expression" priority="45" dxfId="2" stopIfTrue="1">
      <formula>Druckversion!$K$62=""</formula>
    </cfRule>
  </conditionalFormatting>
  <conditionalFormatting sqref="AH62:BO62">
    <cfRule type="expression" priority="46" dxfId="2" stopIfTrue="1">
      <formula>Druckversion!$K$62=""</formula>
    </cfRule>
    <cfRule type="expression" priority="47" dxfId="2" stopIfTrue="1">
      <formula>Druckversion!$K$63=""</formula>
    </cfRule>
  </conditionalFormatting>
  <conditionalFormatting sqref="AH63:BO63">
    <cfRule type="expression" priority="48" dxfId="2" stopIfTrue="1">
      <formula>Druckversion!$K$63=""</formula>
    </cfRule>
    <cfRule type="expression" priority="49" dxfId="2" stopIfTrue="1">
      <formula>Druckversion!$K$64=""</formula>
    </cfRule>
  </conditionalFormatting>
  <conditionalFormatting sqref="AH64:BO64">
    <cfRule type="expression" priority="50" dxfId="2" stopIfTrue="1">
      <formula>Druckversion!$K$64=""</formula>
    </cfRule>
  </conditionalFormatting>
  <conditionalFormatting sqref="AH74:BO74">
    <cfRule type="expression" priority="51" dxfId="2" stopIfTrue="1">
      <formula>Druckversion!$K$75=""</formula>
    </cfRule>
  </conditionalFormatting>
  <conditionalFormatting sqref="AH75:BO75">
    <cfRule type="expression" priority="52" dxfId="2" stopIfTrue="1">
      <formula>Druckversion!$K$75=""</formula>
    </cfRule>
    <cfRule type="expression" priority="53" dxfId="2" stopIfTrue="1">
      <formula>Druckversion!$K$76=""</formula>
    </cfRule>
  </conditionalFormatting>
  <conditionalFormatting sqref="AH76:BO76">
    <cfRule type="expression" priority="54" dxfId="2" stopIfTrue="1">
      <formula>Druckversion!$K$76=""</formula>
    </cfRule>
    <cfRule type="expression" priority="55" dxfId="2" stopIfTrue="1">
      <formula>Druckversion!$K$77=""</formula>
    </cfRule>
  </conditionalFormatting>
  <conditionalFormatting sqref="AH77:BO77">
    <cfRule type="expression" priority="56" dxfId="2" stopIfTrue="1">
      <formula>Druckversion!$K$77=""</formula>
    </cfRule>
    <cfRule type="expression" priority="57" dxfId="2" stopIfTrue="1">
      <formula>Druckversion!$K$78=""</formula>
    </cfRule>
  </conditionalFormatting>
  <conditionalFormatting sqref="AH78:BO78">
    <cfRule type="expression" priority="58" dxfId="2" stopIfTrue="1">
      <formula>Druckversion!$K$78=""</formula>
    </cfRule>
  </conditionalFormatting>
  <conditionalFormatting sqref="M60:AG60">
    <cfRule type="expression" priority="59" dxfId="6" stopIfTrue="1">
      <formula>Druckversion!$AW$60=""</formula>
    </cfRule>
    <cfRule type="expression" priority="60" dxfId="2" stopIfTrue="1">
      <formula>Druckversion!$K$61=""</formula>
    </cfRule>
  </conditionalFormatting>
  <conditionalFormatting sqref="M61:AG61">
    <cfRule type="expression" priority="61" dxfId="6" stopIfTrue="1">
      <formula>Druckversion!$AW$61=""</formula>
    </cfRule>
    <cfRule type="expression" priority="62" dxfId="2" stopIfTrue="1">
      <formula>Druckversion!$K$61=""</formula>
    </cfRule>
    <cfRule type="expression" priority="63" dxfId="2" stopIfTrue="1">
      <formula>Druckversion!$K$62=""</formula>
    </cfRule>
  </conditionalFormatting>
  <conditionalFormatting sqref="M62:AG62">
    <cfRule type="expression" priority="64" dxfId="6" stopIfTrue="1">
      <formula>Druckversion!$AW$62=""</formula>
    </cfRule>
    <cfRule type="expression" priority="65" dxfId="2" stopIfTrue="1">
      <formula>Druckversion!$K$62=""</formula>
    </cfRule>
    <cfRule type="expression" priority="66" dxfId="2" stopIfTrue="1">
      <formula>Druckversion!$K$63=""</formula>
    </cfRule>
  </conditionalFormatting>
  <conditionalFormatting sqref="M63:AG63">
    <cfRule type="expression" priority="67" dxfId="6" stopIfTrue="1">
      <formula>Druckversion!$AW$63=""</formula>
    </cfRule>
    <cfRule type="expression" priority="68" dxfId="2" stopIfTrue="1">
      <formula>Druckversion!$K$63=""</formula>
    </cfRule>
    <cfRule type="expression" priority="69" dxfId="2" stopIfTrue="1">
      <formula>Druckversion!$K$64=""</formula>
    </cfRule>
  </conditionalFormatting>
  <conditionalFormatting sqref="M64:AG64">
    <cfRule type="expression" priority="70" dxfId="6" stopIfTrue="1">
      <formula>Druckversion!$AW$64=""</formula>
    </cfRule>
    <cfRule type="expression" priority="71" dxfId="2" stopIfTrue="1">
      <formula>Druckversion!$K$64=""</formula>
    </cfRule>
  </conditionalFormatting>
  <conditionalFormatting sqref="M74:AG74">
    <cfRule type="expression" priority="72" dxfId="6" stopIfTrue="1">
      <formula>Druckversion!$AW$74=""</formula>
    </cfRule>
    <cfRule type="expression" priority="73" dxfId="2" stopIfTrue="1">
      <formula>Druckversion!$K$75=""</formula>
    </cfRule>
  </conditionalFormatting>
  <conditionalFormatting sqref="M75:AG75">
    <cfRule type="expression" priority="74" dxfId="6" stopIfTrue="1">
      <formula>Druckversion!$AW$75=""</formula>
    </cfRule>
    <cfRule type="expression" priority="75" dxfId="2" stopIfTrue="1">
      <formula>Druckversion!$K$75=""</formula>
    </cfRule>
    <cfRule type="expression" priority="76" dxfId="2" stopIfTrue="1">
      <formula>Druckversion!$K$76=""</formula>
    </cfRule>
  </conditionalFormatting>
  <conditionalFormatting sqref="M76:AG76">
    <cfRule type="expression" priority="77" dxfId="6" stopIfTrue="1">
      <formula>Druckversion!$AW$76=""</formula>
    </cfRule>
    <cfRule type="expression" priority="78" dxfId="2" stopIfTrue="1">
      <formula>Druckversion!$K$76=""</formula>
    </cfRule>
    <cfRule type="expression" priority="79" dxfId="2" stopIfTrue="1">
      <formula>Druckversion!$K$77=""</formula>
    </cfRule>
  </conditionalFormatting>
  <conditionalFormatting sqref="M77:AG77">
    <cfRule type="expression" priority="80" dxfId="6" stopIfTrue="1">
      <formula>Druckversion!$AW$77=""</formula>
    </cfRule>
    <cfRule type="expression" priority="81" dxfId="2" stopIfTrue="1">
      <formula>Druckversion!$K$77=""</formula>
    </cfRule>
    <cfRule type="expression" priority="82" dxfId="2" stopIfTrue="1">
      <formula>Druckversion!$K$78=""</formula>
    </cfRule>
  </conditionalFormatting>
  <conditionalFormatting sqref="M78:AG78">
    <cfRule type="expression" priority="83" dxfId="6" stopIfTrue="1">
      <formula>Druckversion!$AW$78=""</formula>
    </cfRule>
    <cfRule type="expression" priority="84" dxfId="2" stopIfTrue="1">
      <formula>Druckversion!$K$78=""</formula>
    </cfRule>
  </conditionalFormatting>
  <dataValidations count="1">
    <dataValidation type="whole" operator="greaterThanOrEqual" allowBlank="1" showErrorMessage="1" errorTitle="Fehler" error="Nur Zahlen eingeben!" sqref="Y11:AC11 AJ11:AN11 AX11:BB11 AX46:BB47">
      <formula1>0</formula1>
    </dataValidation>
  </dataValidations>
  <printOptions/>
  <pageMargins left="0.39375" right="0.39375" top="0.39375" bottom="0.39375" header="0.5118055555555555" footer="0"/>
  <pageSetup horizontalDpi="300" verticalDpi="300" orientation="portrait" paperSize="9" scale="66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1.7109375" style="0" customWidth="1"/>
    <col min="3" max="3" width="5.28125" style="0" customWidth="1"/>
    <col min="4" max="5" width="3.00390625" style="0" customWidth="1"/>
    <col min="6" max="6" width="1.8515625" style="0" customWidth="1"/>
    <col min="7" max="7" width="1.7109375" style="0" customWidth="1"/>
    <col min="8" max="8" width="6.00390625" style="0" customWidth="1"/>
    <col min="9" max="9" width="3.421875" style="0" customWidth="1"/>
    <col min="10" max="10" width="1.7109375" style="0" customWidth="1"/>
    <col min="11" max="11" width="5.421875" style="0" customWidth="1"/>
    <col min="12" max="14" width="2.57421875" style="0" customWidth="1"/>
  </cols>
  <sheetData>
    <row r="1" spans="26:84" s="195" customFormat="1" ht="12.75">
      <c r="Z1" s="196"/>
      <c r="AA1" s="346"/>
      <c r="AB1" s="346"/>
      <c r="AC1" s="347"/>
      <c r="AD1" s="347"/>
      <c r="AE1" s="347"/>
      <c r="AF1" s="347"/>
      <c r="AG1" s="349"/>
      <c r="AH1" s="347"/>
      <c r="AI1" s="347"/>
      <c r="AJ1" s="347"/>
      <c r="AK1" s="347"/>
      <c r="AL1" s="347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7"/>
      <c r="CA1" s="197"/>
      <c r="CB1" s="197"/>
      <c r="CC1" s="197"/>
      <c r="CD1" s="197"/>
      <c r="CE1" s="197"/>
      <c r="CF1" s="197"/>
    </row>
    <row r="2" spans="1:84" s="195" customFormat="1" ht="12.75">
      <c r="A2" s="348"/>
      <c r="B2" s="348">
        <v>1</v>
      </c>
      <c r="C2" s="348">
        <v>2</v>
      </c>
      <c r="D2" s="348">
        <v>3</v>
      </c>
      <c r="E2" s="350">
        <v>4</v>
      </c>
      <c r="F2" s="350">
        <v>5</v>
      </c>
      <c r="G2" s="350">
        <v>6</v>
      </c>
      <c r="H2" s="350">
        <v>7</v>
      </c>
      <c r="I2" s="350">
        <v>8</v>
      </c>
      <c r="J2" s="350">
        <v>9</v>
      </c>
      <c r="K2" s="351">
        <v>10</v>
      </c>
      <c r="L2" s="352">
        <v>11</v>
      </c>
      <c r="M2" s="352">
        <v>12</v>
      </c>
      <c r="N2" s="350">
        <v>13</v>
      </c>
      <c r="Z2" s="196"/>
      <c r="AA2" s="346"/>
      <c r="AB2" s="346"/>
      <c r="AC2" s="347"/>
      <c r="AD2" s="347"/>
      <c r="AE2" s="347"/>
      <c r="AF2" s="347"/>
      <c r="AG2" s="349"/>
      <c r="AH2" s="347"/>
      <c r="AI2" s="347"/>
      <c r="AJ2" s="347"/>
      <c r="AK2" s="347"/>
      <c r="AL2" s="347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7"/>
      <c r="CA2" s="197"/>
      <c r="CB2" s="197"/>
      <c r="CC2" s="197"/>
      <c r="CD2" s="197"/>
      <c r="CE2" s="197"/>
      <c r="CF2" s="197"/>
    </row>
    <row r="3" spans="1:84" s="195" customFormat="1" ht="12.75">
      <c r="A3" s="350"/>
      <c r="B3" s="348"/>
      <c r="C3" s="348"/>
      <c r="D3" s="348"/>
      <c r="E3" s="348"/>
      <c r="F3" s="350" t="s">
        <v>69</v>
      </c>
      <c r="G3" s="350" t="s">
        <v>35</v>
      </c>
      <c r="H3" s="348" t="s">
        <v>70</v>
      </c>
      <c r="I3" s="348" t="s">
        <v>71</v>
      </c>
      <c r="J3" s="350"/>
      <c r="K3" s="348" t="s">
        <v>72</v>
      </c>
      <c r="L3" s="352"/>
      <c r="M3" s="352"/>
      <c r="N3" s="350"/>
      <c r="Z3" s="196"/>
      <c r="AA3" s="346"/>
      <c r="AB3" s="346"/>
      <c r="AC3" s="347"/>
      <c r="AD3" s="347"/>
      <c r="AE3" s="347"/>
      <c r="AF3" s="347"/>
      <c r="AG3" s="349"/>
      <c r="AH3" s="347"/>
      <c r="AI3" s="347"/>
      <c r="AJ3" s="347"/>
      <c r="AK3" s="347"/>
      <c r="AL3" s="347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7"/>
      <c r="CA3" s="197"/>
      <c r="CB3" s="197"/>
      <c r="CC3" s="197"/>
      <c r="CD3" s="197"/>
      <c r="CE3" s="197"/>
      <c r="CF3" s="197"/>
    </row>
    <row r="4" spans="1:84" s="195" customFormat="1" ht="12.75">
      <c r="A4" s="350">
        <v>1</v>
      </c>
      <c r="B4" s="348">
        <f>RANK(C4,$C$4:$C$8,1)</f>
        <v>5</v>
      </c>
      <c r="C4" s="348">
        <f>D4+ROW()/1000</f>
        <v>5.004</v>
      </c>
      <c r="D4" s="348">
        <f>RANK(J4,$J$4:$J$8)</f>
        <v>5</v>
      </c>
      <c r="E4" s="350" t="str">
        <f>VLOOKUP(A4,Ergebniseingabe!$A$19:$V$23,2,0)</f>
        <v>SV Westfalia Groß Reken</v>
      </c>
      <c r="F4" s="350">
        <f>SUMPRODUCT((E4=Ergebniseingabe!$K$28:$K$47)*(Ergebniseingabe!$BB$28:$BB$47))+SUMPRODUCT((E4=Ergebniseingabe!$AG$28:$BA$47)*(Ergebniseingabe!$BE$28:$BE$47))</f>
        <v>2</v>
      </c>
      <c r="G4" s="350">
        <f>SUMPRODUCT((E4=Ergebniseingabe!$K$28:$AE$47)*(Ergebniseingabe!$BE$28:$BE$47))+SUMPRODUCT((E4=Ergebniseingabe!$AG$28:$BA$47)*(Ergebniseingabe!$BB$28:$BB$47))</f>
        <v>13</v>
      </c>
      <c r="H4" s="350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1</v>
      </c>
      <c r="I4" s="351">
        <f>F4-G4</f>
        <v>-11</v>
      </c>
      <c r="J4" s="350">
        <f>H4*100000+I4*1000+F4</f>
        <v>89002</v>
      </c>
      <c r="K4" s="350">
        <f>SUMPRODUCT((Ergebniseingabe!$K$28:$AE$47=E4)*(Ergebniseingabe!$BB$28:$BB$47&lt;&gt;""))+SUMPRODUCT((Ergebniseingabe!$AG$28:$BA$47=E4)*(Ergebniseingabe!$BE$28:$BE$47&lt;&gt;""))</f>
        <v>4</v>
      </c>
      <c r="L4" s="350">
        <f>SUMPRODUCT((Ergebniseingabe!$K$28:$AE$47=E4)*(Ergebniseingabe!$BB$28:$BB$47&gt;Ergebniseingabe!$BE$28:$BE$47))+SUMPRODUCT((Ergebniseingabe!$AG$28:$BA$47=E4)*(Ergebniseingabe!$BB$28:$BB$47&lt;Ergebniseingabe!$BE$28:$BE$47))</f>
        <v>0</v>
      </c>
      <c r="M4" s="350">
        <f>SUMPRODUCT((Ergebniseingabe!$K$28:$BA$47=E4)*(Ergebniseingabe!$BB$28:$BB$47=Ergebniseingabe!$BE$28:$BE$47)*(Ergebniseingabe!$BB$28:$BB$47&lt;&gt;"")*(Ergebniseingabe!$BE$28:$BE$47&lt;&gt;""))</f>
        <v>1</v>
      </c>
      <c r="N4" s="350">
        <f>SUMPRODUCT((Ergebniseingabe!$K$28:$AE$47=E4)*(Ergebniseingabe!$BB$28:$BB$47&lt;Ergebniseingabe!$BE$28:$BE$47))+SUMPRODUCT((Ergebniseingabe!$AG$28:$BA$47=E4)*(Ergebniseingabe!$BB$28:$BB$47&gt;Ergebniseingabe!$BE$28:$BE$47))</f>
        <v>3</v>
      </c>
      <c r="Z4" s="196"/>
      <c r="AA4" s="346"/>
      <c r="AB4" s="346"/>
      <c r="AC4" s="347"/>
      <c r="AD4" s="347"/>
      <c r="AE4" s="347"/>
      <c r="AF4" s="347"/>
      <c r="AG4" s="349"/>
      <c r="AH4" s="347"/>
      <c r="AI4" s="347"/>
      <c r="AJ4" s="347"/>
      <c r="AK4" s="347"/>
      <c r="AL4" s="347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7"/>
      <c r="CA4" s="197"/>
      <c r="CB4" s="197"/>
      <c r="CC4" s="197"/>
      <c r="CD4" s="197"/>
      <c r="CE4" s="197"/>
      <c r="CF4" s="197"/>
    </row>
    <row r="5" spans="1:84" s="195" customFormat="1" ht="12.75">
      <c r="A5" s="350">
        <v>2</v>
      </c>
      <c r="B5" s="348">
        <f>RANK(C5,$C$4:$C$8,1)</f>
        <v>4</v>
      </c>
      <c r="C5" s="348">
        <f>D5+ROW()/1000</f>
        <v>4.005</v>
      </c>
      <c r="D5" s="348">
        <f>RANK(J5,$J$4:$J$8)</f>
        <v>4</v>
      </c>
      <c r="E5" s="350" t="str">
        <f>VLOOKUP(A5,Ergebniseingabe!$A$19:$V$23,2,0)</f>
        <v>BW Wulfen</v>
      </c>
      <c r="F5" s="350">
        <f>SUMPRODUCT((E5=Ergebniseingabe!$K$28:$K$47)*(Ergebniseingabe!$BB$28:$BB$47))+SUMPRODUCT((E5=Ergebniseingabe!$AG$28:$BA$47)*(Ergebniseingabe!$BE$28:$BE$47))</f>
        <v>1</v>
      </c>
      <c r="G5" s="350">
        <f>SUMPRODUCT((E5=Ergebniseingabe!$K$28:$AE$47)*(Ergebniseingabe!$BE$28:$BE$47))+SUMPRODUCT((E5=Ergebniseingabe!$AG$28:$BA$47)*(Ergebniseingabe!$BB$28:$BB$47))</f>
        <v>9</v>
      </c>
      <c r="H5" s="350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2</v>
      </c>
      <c r="I5" s="351">
        <f>F5-G5</f>
        <v>-8</v>
      </c>
      <c r="J5" s="350">
        <f>H5*100000+I5*1000+F5</f>
        <v>192001</v>
      </c>
      <c r="K5" s="350">
        <f>SUMPRODUCT((Ergebniseingabe!$K$28:$AE$47=E5)*(Ergebniseingabe!$BB$28:$BB$47&lt;&gt;""))+SUMPRODUCT((Ergebniseingabe!$AG$28:$BA$47=E5)*(Ergebniseingabe!$BE$28:$BE$47&lt;&gt;""))</f>
        <v>4</v>
      </c>
      <c r="L5" s="350">
        <f>SUMPRODUCT((Ergebniseingabe!$K$28:$AE$47=E5)*(Ergebniseingabe!$BB$28:$BB$47&gt;Ergebniseingabe!$BE$28:$BE$47))+SUMPRODUCT((Ergebniseingabe!$AG$28:$BA$47=E5)*(Ergebniseingabe!$BB$28:$BB$47&lt;Ergebniseingabe!$BE$28:$BE$47))</f>
        <v>0</v>
      </c>
      <c r="M5" s="350">
        <f>SUMPRODUCT((Ergebniseingabe!$K$28:$BA$47=E5)*(Ergebniseingabe!$BB$28:$BB$47=Ergebniseingabe!$BE$28:$BE$47)*(Ergebniseingabe!$BB$28:$BB$47&lt;&gt;"")*(Ergebniseingabe!$BE$28:$BE$47&lt;&gt;""))</f>
        <v>2</v>
      </c>
      <c r="N5" s="350">
        <f>SUMPRODUCT((Ergebniseingabe!$K$28:$AE$47=E5)*(Ergebniseingabe!$BB$28:$BB$47&lt;Ergebniseingabe!$BE$28:$BE$47))+SUMPRODUCT((Ergebniseingabe!$AG$28:$BA$47=E5)*(Ergebniseingabe!$BB$28:$BB$47&gt;Ergebniseingabe!$BE$28:$BE$47))</f>
        <v>2</v>
      </c>
      <c r="Z5" s="196"/>
      <c r="AA5" s="346"/>
      <c r="AB5" s="346"/>
      <c r="AC5" s="347"/>
      <c r="AD5" s="347"/>
      <c r="AE5" s="347"/>
      <c r="AF5" s="347"/>
      <c r="AG5" s="349"/>
      <c r="AH5" s="347"/>
      <c r="AI5" s="347"/>
      <c r="AJ5" s="347"/>
      <c r="AK5" s="347"/>
      <c r="AL5" s="347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7"/>
      <c r="CA5" s="197"/>
      <c r="CB5" s="197"/>
      <c r="CC5" s="197"/>
      <c r="CD5" s="197"/>
      <c r="CE5" s="197"/>
      <c r="CF5" s="197"/>
    </row>
    <row r="6" spans="1:84" s="195" customFormat="1" ht="12.75">
      <c r="A6" s="350">
        <v>3</v>
      </c>
      <c r="B6" s="348">
        <f>RANK(C6,$C$4:$C$8,1)</f>
        <v>3</v>
      </c>
      <c r="C6" s="348">
        <f>D6+ROW()/1000</f>
        <v>3.006</v>
      </c>
      <c r="D6" s="348">
        <f>RANK(J6,$J$4:$J$8)</f>
        <v>3</v>
      </c>
      <c r="E6" s="350" t="str">
        <f>VLOOKUP(A6,Ergebniseingabe!$A$19:$V$23,2,0)</f>
        <v>SV Dorsten-Hardt</v>
      </c>
      <c r="F6" s="350">
        <f>SUMPRODUCT((E6=Ergebniseingabe!$K$28:$K$47)*(Ergebniseingabe!$BB$28:$BB$47))+SUMPRODUCT((E6=Ergebniseingabe!$AG$28:$BA$47)*(Ergebniseingabe!$BE$28:$BE$47))</f>
        <v>8</v>
      </c>
      <c r="G6" s="350">
        <f>SUMPRODUCT((E6=Ergebniseingabe!$K$28:$AE$47)*(Ergebniseingabe!$BE$28:$BE$47))+SUMPRODUCT((E6=Ergebniseingabe!$AG$28:$BA$47)*(Ergebniseingabe!$BB$28:$BB$47))</f>
        <v>4</v>
      </c>
      <c r="H6" s="350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6</v>
      </c>
      <c r="I6" s="351">
        <f>F6-G6</f>
        <v>4</v>
      </c>
      <c r="J6" s="350">
        <f>H6*100000+I6*1000+F6</f>
        <v>604008</v>
      </c>
      <c r="K6" s="350">
        <f>SUMPRODUCT((Ergebniseingabe!$K$28:$AE$47=E6)*(Ergebniseingabe!$BB$28:$BB$47&lt;&gt;""))+SUMPRODUCT((Ergebniseingabe!$AG$28:$BA$47=E6)*(Ergebniseingabe!$BE$28:$BE$47&lt;&gt;""))</f>
        <v>4</v>
      </c>
      <c r="L6" s="350">
        <f>SUMPRODUCT((Ergebniseingabe!$K$28:$AE$47=E6)*(Ergebniseingabe!$BB$28:$BB$47&gt;Ergebniseingabe!$BE$28:$BE$47))+SUMPRODUCT((Ergebniseingabe!$AG$28:$BA$47=E6)*(Ergebniseingabe!$BB$28:$BB$47&lt;Ergebniseingabe!$BE$28:$BE$47))</f>
        <v>2</v>
      </c>
      <c r="M6" s="350">
        <f>SUMPRODUCT((Ergebniseingabe!$K$28:$BA$47=E6)*(Ergebniseingabe!$BB$28:$BB$47=Ergebniseingabe!$BE$28:$BE$47)*(Ergebniseingabe!$BB$28:$BB$47&lt;&gt;"")*(Ergebniseingabe!$BE$28:$BE$47&lt;&gt;""))</f>
        <v>0</v>
      </c>
      <c r="N6" s="350">
        <f>SUMPRODUCT((Ergebniseingabe!$K$28:$AE$47=E6)*(Ergebniseingabe!$BB$28:$BB$47&lt;Ergebniseingabe!$BE$28:$BE$47))+SUMPRODUCT((Ergebniseingabe!$AG$28:$BA$47=E6)*(Ergebniseingabe!$BB$28:$BB$47&gt;Ergebniseingabe!$BE$28:$BE$47))</f>
        <v>2</v>
      </c>
      <c r="Y6" s="196"/>
      <c r="AF6" s="196"/>
      <c r="AI6" s="34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7"/>
      <c r="CA6" s="197"/>
      <c r="CB6" s="197"/>
      <c r="CC6" s="197"/>
      <c r="CD6" s="197"/>
      <c r="CE6" s="197"/>
      <c r="CF6" s="197"/>
    </row>
    <row r="7" spans="1:84" s="195" customFormat="1" ht="12.75">
      <c r="A7" s="350">
        <v>4</v>
      </c>
      <c r="B7" s="348">
        <f>RANK(C7,$C$4:$C$8,1)</f>
        <v>1</v>
      </c>
      <c r="C7" s="348">
        <f>D7+ROW()/1000</f>
        <v>1.007</v>
      </c>
      <c r="D7" s="348">
        <f>RANK(J7,$J$4:$J$8)</f>
        <v>1</v>
      </c>
      <c r="E7" s="350" t="str">
        <f>VLOOKUP(A7,Ergebniseingabe!$A$19:$V$23,2,0)</f>
        <v>RW Essen</v>
      </c>
      <c r="F7" s="350">
        <f>SUMPRODUCT((E7=Ergebniseingabe!$K$28:$K$47)*(Ergebniseingabe!$BB$28:$BB$47))+SUMPRODUCT((E7=Ergebniseingabe!$AG$28:$BA$47)*(Ergebniseingabe!$BE$28:$BE$47))</f>
        <v>13</v>
      </c>
      <c r="G7" s="350">
        <f>SUMPRODUCT((E7=Ergebniseingabe!$K$28:$AE$47)*(Ergebniseingabe!$BE$28:$BE$47))+SUMPRODUCT((E7=Ergebniseingabe!$AG$28:$BA$47)*(Ergebniseingabe!$BB$28:$BB$47))</f>
        <v>0</v>
      </c>
      <c r="H7" s="350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12</v>
      </c>
      <c r="I7" s="351">
        <f>F7-G7</f>
        <v>13</v>
      </c>
      <c r="J7" s="350">
        <f>H7*100000+I7*1000+F7</f>
        <v>1213013</v>
      </c>
      <c r="K7" s="350">
        <f>SUMPRODUCT((Ergebniseingabe!$K$28:$AE$47=E7)*(Ergebniseingabe!$BB$28:$BB$47&lt;&gt;""))+SUMPRODUCT((Ergebniseingabe!$AG$28:$BA$47=E7)*(Ergebniseingabe!$BE$28:$BE$47&lt;&gt;""))</f>
        <v>4</v>
      </c>
      <c r="L7" s="350">
        <f>SUMPRODUCT((Ergebniseingabe!$K$28:$AE$47=E7)*(Ergebniseingabe!$BB$28:$BB$47&gt;Ergebniseingabe!$BE$28:$BE$47))+SUMPRODUCT((Ergebniseingabe!$AG$28:$BA$47=E7)*(Ergebniseingabe!$BB$28:$BB$47&lt;Ergebniseingabe!$BE$28:$BE$47))</f>
        <v>4</v>
      </c>
      <c r="M7" s="350">
        <f>SUMPRODUCT((Ergebniseingabe!$K$28:$BA$47=E7)*(Ergebniseingabe!$BB$28:$BB$47=Ergebniseingabe!$BE$28:$BE$47)*(Ergebniseingabe!$BB$28:$BB$47&lt;&gt;"")*(Ergebniseingabe!$BE$28:$BE$47&lt;&gt;""))</f>
        <v>0</v>
      </c>
      <c r="N7" s="350">
        <f>SUMPRODUCT((Ergebniseingabe!$K$28:$AE$47=E7)*(Ergebniseingabe!$BB$28:$BB$47&lt;Ergebniseingabe!$BE$28:$BE$47))+SUMPRODUCT((Ergebniseingabe!$AG$28:$BA$47=E7)*(Ergebniseingabe!$BB$28:$BB$47&gt;Ergebniseingabe!$BE$28:$BE$47))</f>
        <v>0</v>
      </c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7"/>
      <c r="CA7" s="197"/>
      <c r="CB7" s="197"/>
      <c r="CC7" s="197"/>
      <c r="CD7" s="197"/>
      <c r="CE7" s="197"/>
      <c r="CF7" s="197"/>
    </row>
    <row r="8" spans="1:84" s="195" customFormat="1" ht="12.75">
      <c r="A8" s="350">
        <v>5</v>
      </c>
      <c r="B8" s="348">
        <f>RANK(C8,$C$4:$C$8,1)</f>
        <v>2</v>
      </c>
      <c r="C8" s="348">
        <f>D8+ROW()/1000</f>
        <v>2.008</v>
      </c>
      <c r="D8" s="348">
        <f>RANK(J8,$J$4:$J$8)</f>
        <v>2</v>
      </c>
      <c r="E8" s="350" t="str">
        <f>VLOOKUP(A8,Ergebniseingabe!$A$19:$V$23,2,0)</f>
        <v>GW Barkenberg</v>
      </c>
      <c r="F8" s="350">
        <f>SUMPRODUCT((E8=Ergebniseingabe!$K$28:$K$47)*(Ergebniseingabe!$BB$28:$BB$47))+SUMPRODUCT((E8=Ergebniseingabe!$AG$28:$BA$47)*(Ergebniseingabe!$BE$28:$BE$47))</f>
        <v>6</v>
      </c>
      <c r="G8" s="350">
        <f>SUMPRODUCT((E8=Ergebniseingabe!$K$28:$AE$47)*(Ergebniseingabe!$BE$28:$BE$47))+SUMPRODUCT((E8=Ergebniseingabe!$AG$28:$BA$47)*(Ergebniseingabe!$BB$28:$BB$47))</f>
        <v>4</v>
      </c>
      <c r="H8" s="350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7</v>
      </c>
      <c r="I8" s="351">
        <f>F8-G8</f>
        <v>2</v>
      </c>
      <c r="J8" s="350">
        <f>H8*100000+I8*1000+F8</f>
        <v>702006</v>
      </c>
      <c r="K8" s="350">
        <f>SUMPRODUCT((Ergebniseingabe!$K$28:$AE$47=E8)*(Ergebniseingabe!$BB$28:$BB$47&lt;&gt;""))+SUMPRODUCT((Ergebniseingabe!$AG$28:$BA$47=E8)*(Ergebniseingabe!$BE$28:$BE$47&lt;&gt;""))</f>
        <v>4</v>
      </c>
      <c r="L8" s="350">
        <f>SUMPRODUCT((Ergebniseingabe!$K$28:$AE$47=E8)*(Ergebniseingabe!$BB$28:$BB$47&gt;Ergebniseingabe!$BE$28:$BE$47))+SUMPRODUCT((Ergebniseingabe!$AG$28:$BA$47=E8)*(Ergebniseingabe!$BB$28:$BB$47&lt;Ergebniseingabe!$BE$28:$BE$47))</f>
        <v>2</v>
      </c>
      <c r="M8" s="350">
        <f>SUMPRODUCT((Ergebniseingabe!$K$28:$BA$47=E8)*(Ergebniseingabe!$BB$28:$BB$47=Ergebniseingabe!$BE$28:$BE$47)*(Ergebniseingabe!$BB$28:$BB$47&lt;&gt;"")*(Ergebniseingabe!$BE$28:$BE$47&lt;&gt;""))</f>
        <v>1</v>
      </c>
      <c r="N8" s="350">
        <f>SUMPRODUCT((Ergebniseingabe!$K$28:$AE$47=E8)*(Ergebniseingabe!$BB$28:$BB$47&lt;Ergebniseingabe!$BE$28:$BE$47))+SUMPRODUCT((Ergebniseingabe!$AG$28:$BA$47=E8)*(Ergebniseingabe!$BB$28:$BB$47&gt;Ergebniseingabe!$BE$28:$BE$47))</f>
        <v>1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7"/>
      <c r="CA8" s="197"/>
      <c r="CB8" s="197"/>
      <c r="CC8" s="197"/>
      <c r="CD8" s="197"/>
      <c r="CE8" s="197"/>
      <c r="CF8" s="197"/>
    </row>
    <row r="9" spans="1:84" s="195" customFormat="1" ht="12.75">
      <c r="A9" s="348">
        <f>COUNT((A4:A8))*(COUNT(A4:A8)-1)</f>
        <v>20</v>
      </c>
      <c r="B9" s="348"/>
      <c r="C9" s="348"/>
      <c r="D9" s="348">
        <f>COUNTIF($D$4:$D$8,1)</f>
        <v>1</v>
      </c>
      <c r="E9" s="348"/>
      <c r="F9" s="348"/>
      <c r="G9" s="348"/>
      <c r="H9" s="348"/>
      <c r="I9" s="348"/>
      <c r="J9" s="348"/>
      <c r="K9" s="348">
        <f>SUM(K4:K8)</f>
        <v>20</v>
      </c>
      <c r="L9" s="352"/>
      <c r="M9" s="352"/>
      <c r="N9" s="350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7"/>
      <c r="CA9" s="197"/>
      <c r="CB9" s="197"/>
      <c r="CC9" s="197"/>
      <c r="CD9" s="197"/>
      <c r="CE9" s="197"/>
      <c r="CF9" s="197"/>
    </row>
    <row r="10" spans="1:84" s="195" customFormat="1" ht="12.75">
      <c r="A10" s="350"/>
      <c r="B10" s="350"/>
      <c r="C10" s="350"/>
      <c r="D10" s="348">
        <f>COUNTIF($D$4:$D$8,2)</f>
        <v>1</v>
      </c>
      <c r="E10" s="350"/>
      <c r="F10" s="350"/>
      <c r="G10" s="350"/>
      <c r="H10" s="350"/>
      <c r="I10" s="350"/>
      <c r="J10" s="350"/>
      <c r="K10" s="350"/>
      <c r="L10" s="352"/>
      <c r="M10" s="352"/>
      <c r="N10" s="350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7"/>
      <c r="CA10" s="197"/>
      <c r="CB10" s="197"/>
      <c r="CC10" s="197"/>
      <c r="CD10" s="197"/>
      <c r="CE10" s="197"/>
      <c r="CF10" s="197"/>
    </row>
    <row r="11" spans="1:84" s="195" customFormat="1" ht="12.75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2"/>
      <c r="M11" s="352"/>
      <c r="N11" s="350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7"/>
      <c r="CA11" s="197"/>
      <c r="CB11" s="197"/>
      <c r="CC11" s="197"/>
      <c r="CD11" s="197"/>
      <c r="CE11" s="197"/>
      <c r="CF11" s="197"/>
    </row>
    <row r="12" spans="1:84" s="195" customFormat="1" ht="12.75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2"/>
      <c r="M12" s="352"/>
      <c r="N12" s="350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7"/>
      <c r="CA12" s="197"/>
      <c r="CB12" s="197"/>
      <c r="CC12" s="197"/>
      <c r="CD12" s="197"/>
      <c r="CE12" s="197"/>
      <c r="CF12" s="197"/>
    </row>
    <row r="13" spans="1:84" s="195" customFormat="1" ht="12.75">
      <c r="A13" s="350">
        <v>1</v>
      </c>
      <c r="B13" s="348">
        <f>RANK(C13,$C$13:$C$17,1)</f>
        <v>1</v>
      </c>
      <c r="C13" s="348">
        <f>D13+ROW()/1000</f>
        <v>1.013</v>
      </c>
      <c r="D13" s="348">
        <f>RANK(J13,$J$13:$J$17)</f>
        <v>1</v>
      </c>
      <c r="E13" s="350" t="str">
        <f>VLOOKUP(A13,Ergebniseingabe!$Z$19:$AU$23,2,0)</f>
        <v>FC Kray</v>
      </c>
      <c r="F13" s="350">
        <f>SUMPRODUCT((E13=Ergebniseingabe!$K$28:$AE$47)*(Ergebniseingabe!$BB$28:$BB$47))+SUMPRODUCT((E13=Ergebniseingabe!$AG$28:$BA$47)*(Ergebniseingabe!$BE$28:$BE$47))</f>
        <v>10</v>
      </c>
      <c r="G13" s="350">
        <f>SUMPRODUCT((E13=Ergebniseingabe!$K$28:$AE$47)*(Ergebniseingabe!$BE$28:$BE$47))+SUMPRODUCT((E13=Ergebniseingabe!$AG$28:$BA$47)*(Ergebniseingabe!$BB$28:$BB$47))</f>
        <v>3</v>
      </c>
      <c r="H13" s="350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10</v>
      </c>
      <c r="I13" s="351">
        <f>F13-G13</f>
        <v>7</v>
      </c>
      <c r="J13" s="350">
        <f>H13*100000+I13*1000+F13</f>
        <v>1007010</v>
      </c>
      <c r="K13" s="350">
        <f>SUMPRODUCT((Ergebniseingabe!$K$28:$AE$47=E13)*(Ergebniseingabe!$BB$28:$BB$47&lt;&gt;""))+SUMPRODUCT((Ergebniseingabe!$AG$28:$BA$47=E13)*(Ergebniseingabe!$BE$28:$BE$47&lt;&gt;""))</f>
        <v>4</v>
      </c>
      <c r="L13" s="350">
        <f>SUMPRODUCT((Ergebniseingabe!$K$28:$AE$47=E13)*(Ergebniseingabe!$BB$28:$BB$47&gt;Ergebniseingabe!$BE$28:$BE$47))+SUMPRODUCT((Ergebniseingabe!$AG$28:$BA$47=E13)*(Ergebniseingabe!$BB$28:$BB$47&lt;Ergebniseingabe!$BE$28:$BE$47))</f>
        <v>3</v>
      </c>
      <c r="M13" s="350">
        <f>SUMPRODUCT((Ergebniseingabe!$K$28:$BA$47=E13)*(Ergebniseingabe!$BB$28:$BB$47=Ergebniseingabe!$BE$28:$BE$47)*(Ergebniseingabe!$BB$28:$BB$47&lt;&gt;"")*(Ergebniseingabe!$BE$28:$BE$47&lt;&gt;""))</f>
        <v>1</v>
      </c>
      <c r="N13" s="350">
        <f>SUMPRODUCT((Ergebniseingabe!$K$28:$AE$47=E13)*(Ergebniseingabe!$BB$28:$BB$47&lt;Ergebniseingabe!$BE$28:$BE$47))+SUMPRODUCT((Ergebniseingabe!$AG$28:$BA$47=E13)*(Ergebniseingabe!$BB$28:$BB$47&gt;Ergebniseingabe!$BE$28:$BE$47))</f>
        <v>0</v>
      </c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7"/>
      <c r="CA13" s="197"/>
      <c r="CB13" s="197"/>
      <c r="CC13" s="197"/>
      <c r="CD13" s="197"/>
      <c r="CE13" s="197"/>
      <c r="CF13" s="197"/>
    </row>
    <row r="14" spans="1:84" s="195" customFormat="1" ht="12.75">
      <c r="A14" s="350">
        <v>2</v>
      </c>
      <c r="B14" s="348">
        <f>RANK(C14,$C$13:$C$17,1)</f>
        <v>4</v>
      </c>
      <c r="C14" s="348">
        <f>D14+ROW()/1000</f>
        <v>4.014</v>
      </c>
      <c r="D14" s="348">
        <f>RANK(J14,$J$13:$J$17)</f>
        <v>4</v>
      </c>
      <c r="E14" s="350" t="str">
        <f>VLOOKUP(A14,Ergebniseingabe!$Z$19:$AU$23,2,0)</f>
        <v>SC Herten</v>
      </c>
      <c r="F14" s="350">
        <f>SUMPRODUCT((E14=Ergebniseingabe!$K$28:$AE$47)*(Ergebniseingabe!$BB$28:$BB$47))+SUMPRODUCT((E14=Ergebniseingabe!$AG$28:$BA$47)*(Ergebniseingabe!$BE$28:$BE$47))</f>
        <v>3</v>
      </c>
      <c r="G14" s="350">
        <f>SUMPRODUCT((E14=Ergebniseingabe!$K$28:$AE$47)*(Ergebniseingabe!$BE$28:$BE$47))+SUMPRODUCT((E14=Ergebniseingabe!$AG$28:$BA$47)*(Ergebniseingabe!$BB$28:$BB$47))</f>
        <v>9</v>
      </c>
      <c r="H14" s="350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3</v>
      </c>
      <c r="I14" s="351">
        <f>F14-G14</f>
        <v>-6</v>
      </c>
      <c r="J14" s="350">
        <f>H14*100000+I14*1000+F14</f>
        <v>294003</v>
      </c>
      <c r="K14" s="350">
        <f>SUMPRODUCT((Ergebniseingabe!$K$28:$AE$47=E14)*(Ergebniseingabe!$BB$28:$BB$47&lt;&gt;""))+SUMPRODUCT((Ergebniseingabe!$AG$28:$BA$47=E14)*(Ergebniseingabe!$BE$28:$BE$47&lt;&gt;""))</f>
        <v>4</v>
      </c>
      <c r="L14" s="350">
        <f>SUMPRODUCT((Ergebniseingabe!$K$28:$AE$47=E14)*(Ergebniseingabe!$BB$28:$BB$47&gt;Ergebniseingabe!$BE$28:$BE$47))+SUMPRODUCT((Ergebniseingabe!$AG$28:$BA$47=E14)*(Ergebniseingabe!$BB$28:$BB$47&lt;Ergebniseingabe!$BE$28:$BE$47))</f>
        <v>1</v>
      </c>
      <c r="M14" s="350">
        <f>SUMPRODUCT((Ergebniseingabe!$K$28:$BA$47=E14)*(Ergebniseingabe!$BB$28:$BB$47=Ergebniseingabe!$BE$28:$BE$47)*(Ergebniseingabe!$BB$28:$BB$47&lt;&gt;"")*(Ergebniseingabe!$BE$28:$BE$47&lt;&gt;""))</f>
        <v>0</v>
      </c>
      <c r="N14" s="350">
        <f>SUMPRODUCT((Ergebniseingabe!$K$28:$AE$47=E14)*(Ergebniseingabe!$BB$28:$BB$47&lt;Ergebniseingabe!$BE$28:$BE$47))+SUMPRODUCT((Ergebniseingabe!$AG$28:$BA$47=E14)*(Ergebniseingabe!$BB$28:$BB$47&gt;Ergebniseingabe!$BE$28:$BE$47))</f>
        <v>3</v>
      </c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7"/>
      <c r="CA14" s="197"/>
      <c r="CB14" s="197"/>
      <c r="CC14" s="197"/>
      <c r="CD14" s="197"/>
      <c r="CE14" s="197"/>
      <c r="CF14" s="197"/>
    </row>
    <row r="15" spans="1:84" s="195" customFormat="1" ht="12.75">
      <c r="A15" s="350">
        <v>3</v>
      </c>
      <c r="B15" s="348">
        <f>RANK(C15,$C$13:$C$17,1)</f>
        <v>2</v>
      </c>
      <c r="C15" s="348">
        <f>D15+ROW()/1000</f>
        <v>2.015</v>
      </c>
      <c r="D15" s="348">
        <f>RANK(J15,$J$13:$J$17)</f>
        <v>2</v>
      </c>
      <c r="E15" s="350" t="str">
        <f>VLOOKUP(A15,Ergebniseingabe!$Z$19:$AU$23,2,0)</f>
        <v>Spvg BG Schwerin</v>
      </c>
      <c r="F15" s="350">
        <f>SUMPRODUCT((E15=Ergebniseingabe!$K$28:$AE$47)*(Ergebniseingabe!$BB$28:$BB$47))+SUMPRODUCT((E15=Ergebniseingabe!$AG$28:$BA$47)*(Ergebniseingabe!$BE$28:$BE$47))</f>
        <v>10</v>
      </c>
      <c r="G15" s="350">
        <f>SUMPRODUCT((E15=Ergebniseingabe!$K$28:$AE$47)*(Ergebniseingabe!$BE$28:$BE$47))+SUMPRODUCT((E15=Ergebniseingabe!$AG$28:$BA$47)*(Ergebniseingabe!$BB$28:$BB$47))</f>
        <v>2</v>
      </c>
      <c r="H15" s="350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8</v>
      </c>
      <c r="I15" s="351">
        <f>F15-G15</f>
        <v>8</v>
      </c>
      <c r="J15" s="350">
        <f>H15*100000+I15*1000+F15</f>
        <v>808010</v>
      </c>
      <c r="K15" s="350">
        <f>SUMPRODUCT((Ergebniseingabe!$K$28:$AE$47=E15)*(Ergebniseingabe!$BB$28:$BB$47&lt;&gt;""))+SUMPRODUCT((Ergebniseingabe!$AG$28:$BA$47=E15)*(Ergebniseingabe!$BE$28:$BE$47&lt;&gt;""))</f>
        <v>4</v>
      </c>
      <c r="L15" s="350">
        <f>SUMPRODUCT((Ergebniseingabe!$K$28:$AE$47=E15)*(Ergebniseingabe!$BB$28:$BB$47&gt;Ergebniseingabe!$BE$28:$BE$47))+SUMPRODUCT((Ergebniseingabe!$AG$28:$BA$47=E15)*(Ergebniseingabe!$BB$28:$BB$47&lt;Ergebniseingabe!$BE$28:$BE$47))</f>
        <v>2</v>
      </c>
      <c r="M15" s="350">
        <f>SUMPRODUCT((Ergebniseingabe!$K$28:$BA$47=E15)*(Ergebniseingabe!$BB$28:$BB$47=Ergebniseingabe!$BE$28:$BE$47)*(Ergebniseingabe!$BB$28:$BB$47&lt;&gt;"")*(Ergebniseingabe!$BE$28:$BE$47&lt;&gt;""))</f>
        <v>2</v>
      </c>
      <c r="N15" s="350">
        <f>SUMPRODUCT((Ergebniseingabe!$K$28:$AE$47=E15)*(Ergebniseingabe!$BB$28:$BB$47&lt;Ergebniseingabe!$BE$28:$BE$47))+SUMPRODUCT((Ergebniseingabe!$AG$28:$BA$47=E15)*(Ergebniseingabe!$BB$28:$BB$47&gt;Ergebniseingabe!$BE$28:$BE$47))</f>
        <v>0</v>
      </c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7"/>
      <c r="CA15" s="197"/>
      <c r="CB15" s="197"/>
      <c r="CC15" s="197"/>
      <c r="CD15" s="197"/>
      <c r="CE15" s="197"/>
      <c r="CF15" s="197"/>
    </row>
    <row r="16" spans="1:84" s="195" customFormat="1" ht="12.75">
      <c r="A16" s="350">
        <v>4</v>
      </c>
      <c r="B16" s="348">
        <f>RANK(C16,$C$13:$C$17,1)</f>
        <v>5</v>
      </c>
      <c r="C16" s="348">
        <f>D16+ROW()/1000</f>
        <v>5.016</v>
      </c>
      <c r="D16" s="348">
        <f>RANK(J16,$J$13:$J$17)</f>
        <v>5</v>
      </c>
      <c r="E16" s="350" t="str">
        <f>VLOOKUP(A16,Ergebniseingabe!$Z$19:$AU$23,2,0)</f>
        <v>YEG Hassel</v>
      </c>
      <c r="F16" s="350">
        <f>SUMPRODUCT((E16=Ergebniseingabe!$K$28:$AE$47)*(Ergebniseingabe!$BB$28:$BB$47))+SUMPRODUCT((E16=Ergebniseingabe!$AG$28:$BA$47)*(Ergebniseingabe!$BE$28:$BE$47))</f>
        <v>3</v>
      </c>
      <c r="G16" s="350">
        <f>SUMPRODUCT((E16=Ergebniseingabe!$K$28:$AE$47)*(Ergebniseingabe!$BE$28:$BE$47))+SUMPRODUCT((E16=Ergebniseingabe!$AG$28:$BA$47)*(Ergebniseingabe!$BB$28:$BB$47))</f>
        <v>11</v>
      </c>
      <c r="H16" s="350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1</v>
      </c>
      <c r="I16" s="351">
        <f>F16-G16</f>
        <v>-8</v>
      </c>
      <c r="J16" s="350">
        <f>H16*100000+I16*1000+F16</f>
        <v>92003</v>
      </c>
      <c r="K16" s="350">
        <f>SUMPRODUCT((Ergebniseingabe!$K$28:$AE$47=E16)*(Ergebniseingabe!$BB$28:$BB$47&lt;&gt;""))+SUMPRODUCT((Ergebniseingabe!$AG$28:$BA$47=E16)*(Ergebniseingabe!$BE$28:$BE$47&lt;&gt;""))</f>
        <v>4</v>
      </c>
      <c r="L16" s="350">
        <f>SUMPRODUCT((Ergebniseingabe!$K$28:$AE$47=E16)*(Ergebniseingabe!$BB$28:$BB$47&gt;Ergebniseingabe!$BE$28:$BE$47))+SUMPRODUCT((Ergebniseingabe!$AG$28:$BA$47=E16)*(Ergebniseingabe!$BB$28:$BB$47&lt;Ergebniseingabe!$BE$28:$BE$47))</f>
        <v>0</v>
      </c>
      <c r="M16" s="350">
        <f>SUMPRODUCT((Ergebniseingabe!$K$28:$BA$47=E16)*(Ergebniseingabe!$BB$28:$BB$47=Ergebniseingabe!$BE$28:$BE$47)*(Ergebniseingabe!$BB$28:$BB$47&lt;&gt;"")*(Ergebniseingabe!$BE$28:$BE$47&lt;&gt;""))</f>
        <v>1</v>
      </c>
      <c r="N16" s="350">
        <f>SUMPRODUCT((Ergebniseingabe!$K$28:$AE$47=E16)*(Ergebniseingabe!$BB$28:$BB$47&lt;Ergebniseingabe!$BE$28:$BE$47))+SUMPRODUCT((Ergebniseingabe!$AG$28:$BA$47=E16)*(Ergebniseingabe!$BB$28:$BB$47&gt;Ergebniseingabe!$BE$28:$BE$47))</f>
        <v>3</v>
      </c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7"/>
      <c r="CA16" s="197"/>
      <c r="CB16" s="197"/>
      <c r="CC16" s="197"/>
      <c r="CD16" s="197"/>
      <c r="CE16" s="197"/>
      <c r="CF16" s="197"/>
    </row>
    <row r="17" spans="1:84" s="195" customFormat="1" ht="12.75">
      <c r="A17" s="350">
        <v>5</v>
      </c>
      <c r="B17" s="348">
        <f>RANK(C17,$C$13:$C$17,1)</f>
        <v>3</v>
      </c>
      <c r="C17" s="348">
        <f>D17+ROW()/1000</f>
        <v>3.017</v>
      </c>
      <c r="D17" s="348">
        <f>RANK(J17,$J$13:$J$17)</f>
        <v>3</v>
      </c>
      <c r="E17" s="350" t="str">
        <f>VLOOKUP(A17,Ergebniseingabe!$Z$19:$AU$23,2,0)</f>
        <v>TuS Haltern</v>
      </c>
      <c r="F17" s="350">
        <f>SUMPRODUCT((E17=Ergebniseingabe!$K$28:$AE$47)*(Ergebniseingabe!$BB$28:$BB$47))+SUMPRODUCT((E17=Ergebniseingabe!$AG$28:$BA$47)*(Ergebniseingabe!$BE$28:$BE$47))</f>
        <v>3</v>
      </c>
      <c r="G17" s="350">
        <f>SUMPRODUCT((E17=Ergebniseingabe!$K$28:$AE$47)*(Ergebniseingabe!$BE$28:$BE$47))+SUMPRODUCT((E17=Ergebniseingabe!$AG$28:$BA$47)*(Ergebniseingabe!$BB$28:$BB$47))</f>
        <v>4</v>
      </c>
      <c r="H17" s="350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5</v>
      </c>
      <c r="I17" s="351">
        <f>F17-G17</f>
        <v>-1</v>
      </c>
      <c r="J17" s="350">
        <f>H17*100000+I17*1000+F17</f>
        <v>499003</v>
      </c>
      <c r="K17" s="350">
        <f>SUMPRODUCT((Ergebniseingabe!$K$28:$AE$47=E17)*(Ergebniseingabe!$BB$28:$BB$47&lt;&gt;""))+SUMPRODUCT((Ergebniseingabe!$AG$28:$BA$47=E17)*(Ergebniseingabe!$BE$28:$BE$47&lt;&gt;""))</f>
        <v>4</v>
      </c>
      <c r="L17" s="350">
        <f>SUMPRODUCT((Ergebniseingabe!$K$28:$AE$47=E17)*(Ergebniseingabe!$BB$28:$BB$47&gt;Ergebniseingabe!$BE$28:$BE$47))+SUMPRODUCT((Ergebniseingabe!$AG$28:$BA$47=E17)*(Ergebniseingabe!$BB$28:$BB$47&lt;Ergebniseingabe!$BE$28:$BE$47))</f>
        <v>1</v>
      </c>
      <c r="M17" s="350">
        <f>SUMPRODUCT((Ergebniseingabe!$K$28:$BA$47=E17)*(Ergebniseingabe!$BB$28:$BB$47=Ergebniseingabe!$BE$28:$BE$47)*(Ergebniseingabe!$BB$28:$BB$47&lt;&gt;"")*(Ergebniseingabe!$BE$28:$BE$47&lt;&gt;""))</f>
        <v>2</v>
      </c>
      <c r="N17" s="350">
        <f>SUMPRODUCT((Ergebniseingabe!$K$28:$AE$47=E17)*(Ergebniseingabe!$BB$28:$BB$47&lt;Ergebniseingabe!$BE$28:$BE$47))+SUMPRODUCT((Ergebniseingabe!$AG$28:$BA$47=E17)*(Ergebniseingabe!$BB$28:$BB$47&gt;Ergebniseingabe!$BE$28:$BE$47))</f>
        <v>1</v>
      </c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7"/>
      <c r="CA17" s="197"/>
      <c r="CB17" s="197"/>
      <c r="CC17" s="197"/>
      <c r="CD17" s="197"/>
      <c r="CE17" s="197"/>
      <c r="CF17" s="197"/>
    </row>
    <row r="18" spans="1:84" s="195" customFormat="1" ht="12.75">
      <c r="A18" s="350">
        <f>COUNT((A13:A17))*(COUNT(A13:A17)-1)</f>
        <v>20</v>
      </c>
      <c r="B18" s="350"/>
      <c r="C18" s="350"/>
      <c r="D18" s="348">
        <f>COUNTIF($D$13:$D$17,1)</f>
        <v>1</v>
      </c>
      <c r="E18" s="350"/>
      <c r="F18" s="350"/>
      <c r="G18" s="350"/>
      <c r="H18" s="350"/>
      <c r="I18" s="350"/>
      <c r="J18" s="350"/>
      <c r="K18" s="348">
        <f>SUM(K13:K17)</f>
        <v>20</v>
      </c>
      <c r="L18" s="348"/>
      <c r="M18" s="348"/>
      <c r="N18" s="350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7"/>
      <c r="CA18" s="197"/>
      <c r="CB18" s="197"/>
      <c r="CC18" s="197"/>
      <c r="CD18" s="197"/>
      <c r="CE18" s="197"/>
      <c r="CF18" s="197"/>
    </row>
    <row r="19" spans="1:84" s="195" customFormat="1" ht="12.75">
      <c r="A19" s="348"/>
      <c r="B19" s="348"/>
      <c r="C19" s="348"/>
      <c r="D19" s="348">
        <f>COUNTIF($D$13:$D$17,2)</f>
        <v>1</v>
      </c>
      <c r="E19" s="348"/>
      <c r="F19" s="348"/>
      <c r="G19" s="348"/>
      <c r="H19" s="348"/>
      <c r="I19" s="348"/>
      <c r="J19" s="348"/>
      <c r="K19" s="348"/>
      <c r="L19" s="348"/>
      <c r="M19" s="348"/>
      <c r="N19" s="350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7"/>
      <c r="CA19" s="197"/>
      <c r="CB19" s="197"/>
      <c r="CC19" s="197"/>
      <c r="CD19" s="197"/>
      <c r="CE19" s="197"/>
      <c r="CF19" s="197"/>
    </row>
    <row r="20" spans="61:84" s="195" customFormat="1" ht="12.75"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7"/>
      <c r="CA20" s="197"/>
      <c r="CB20" s="197"/>
      <c r="CC20" s="197"/>
      <c r="CD20" s="197"/>
      <c r="CE20" s="197"/>
      <c r="CF20" s="197"/>
    </row>
    <row r="21" spans="3:84" s="195" customFormat="1" ht="12.75">
      <c r="C21" s="195" t="str">
        <f aca="true" t="shared" si="0" ref="C21:C60">D21&amp;E21</f>
        <v>SV Westfalia Groß RekenBW Wulfen</v>
      </c>
      <c r="D21" s="195" t="str">
        <f>E4</f>
        <v>SV Westfalia Groß Reken</v>
      </c>
      <c r="E21" s="195" t="str">
        <f>E5</f>
        <v>BW Wulfen</v>
      </c>
      <c r="F21" s="195" t="str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  <v>0:0</v>
      </c>
      <c r="G21" s="195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7"/>
      <c r="CA21" s="197"/>
      <c r="CB21" s="197"/>
      <c r="CC21" s="197"/>
      <c r="CD21" s="197"/>
      <c r="CE21" s="197"/>
      <c r="CF21" s="197"/>
    </row>
    <row r="22" spans="3:84" s="195" customFormat="1" ht="12.75">
      <c r="C22" s="195" t="str">
        <f t="shared" si="0"/>
        <v>SV Westfalia Groß RekenSV Dorsten-Hardt</v>
      </c>
      <c r="D22" s="195" t="str">
        <f>E4</f>
        <v>SV Westfalia Groß Reken</v>
      </c>
      <c r="E22" s="195" t="str">
        <f>E6</f>
        <v>SV Dorsten-Hardt</v>
      </c>
      <c r="F22" s="195" t="str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  <v>1:5</v>
      </c>
      <c r="G22" s="195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7"/>
      <c r="CA22" s="197"/>
      <c r="CB22" s="197"/>
      <c r="CC22" s="197"/>
      <c r="CD22" s="197"/>
      <c r="CE22" s="197"/>
      <c r="CF22" s="197"/>
    </row>
    <row r="23" spans="3:84" s="195" customFormat="1" ht="12.75">
      <c r="C23" s="195" t="str">
        <f t="shared" si="0"/>
        <v>SV Westfalia Groß RekenRW Essen</v>
      </c>
      <c r="D23" s="195" t="str">
        <f>E4</f>
        <v>SV Westfalia Groß Reken</v>
      </c>
      <c r="E23" s="195" t="str">
        <f>E7</f>
        <v>RW Essen</v>
      </c>
      <c r="F23" s="195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195" t="str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  <v>0:4</v>
      </c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7"/>
      <c r="CA23" s="197"/>
      <c r="CB23" s="197"/>
      <c r="CC23" s="197"/>
      <c r="CD23" s="197"/>
      <c r="CE23" s="197"/>
      <c r="CF23" s="197"/>
    </row>
    <row r="24" spans="3:84" s="195" customFormat="1" ht="12.75">
      <c r="C24" s="195" t="str">
        <f t="shared" si="0"/>
        <v>SV Westfalia Groß RekenGW Barkenberg</v>
      </c>
      <c r="D24" s="195" t="str">
        <f>E4</f>
        <v>SV Westfalia Groß Reken</v>
      </c>
      <c r="E24" s="195" t="str">
        <f>E8</f>
        <v>GW Barkenberg</v>
      </c>
      <c r="F24" s="195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195" t="str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  <v>1:4</v>
      </c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7"/>
      <c r="CA24" s="197"/>
      <c r="CB24" s="197"/>
      <c r="CC24" s="197"/>
      <c r="CD24" s="197"/>
      <c r="CE24" s="197"/>
      <c r="CF24" s="197"/>
    </row>
    <row r="25" spans="3:84" s="195" customFormat="1" ht="12.75">
      <c r="C25" s="195" t="str">
        <f t="shared" si="0"/>
        <v>BW WulfenSV Dorsten-Hardt</v>
      </c>
      <c r="D25" s="195" t="str">
        <f>E5</f>
        <v>BW Wulfen</v>
      </c>
      <c r="E25" s="195" t="str">
        <f>E6</f>
        <v>SV Dorsten-Hardt</v>
      </c>
      <c r="F25" s="195" t="str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  <v>0:3</v>
      </c>
      <c r="G25" s="195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7"/>
      <c r="CA25" s="197"/>
      <c r="CB25" s="197"/>
      <c r="CC25" s="197"/>
      <c r="CD25" s="197"/>
      <c r="CE25" s="197"/>
      <c r="CF25" s="197"/>
    </row>
    <row r="26" spans="3:83" s="195" customFormat="1" ht="12.75">
      <c r="C26" s="195" t="str">
        <f t="shared" si="0"/>
        <v>BW WulfenRW Essen</v>
      </c>
      <c r="D26" s="195" t="str">
        <f>E5</f>
        <v>BW Wulfen</v>
      </c>
      <c r="E26" s="195" t="str">
        <f>E7</f>
        <v>RW Essen</v>
      </c>
      <c r="F26" s="195" t="str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  <v>0:5</v>
      </c>
      <c r="G26" s="195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7"/>
      <c r="BZ26" s="197"/>
      <c r="CA26" s="197"/>
      <c r="CB26" s="197"/>
      <c r="CC26" s="197"/>
      <c r="CD26" s="197"/>
      <c r="CE26" s="197"/>
    </row>
    <row r="27" spans="3:83" s="195" customFormat="1" ht="12.75">
      <c r="C27" s="195" t="str">
        <f t="shared" si="0"/>
        <v>BW WulfenGW Barkenberg</v>
      </c>
      <c r="D27" s="195" t="str">
        <f>E5</f>
        <v>BW Wulfen</v>
      </c>
      <c r="E27" s="195" t="str">
        <f>E8</f>
        <v>GW Barkenberg</v>
      </c>
      <c r="F27" s="195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195" t="str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  <v>1:1</v>
      </c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7"/>
      <c r="BZ27" s="197"/>
      <c r="CA27" s="197"/>
      <c r="CB27" s="197"/>
      <c r="CC27" s="197"/>
      <c r="CD27" s="197"/>
      <c r="CE27" s="197"/>
    </row>
    <row r="28" spans="3:83" s="195" customFormat="1" ht="12.75">
      <c r="C28" s="195" t="str">
        <f t="shared" si="0"/>
        <v>SV Dorsten-HardtRW Essen</v>
      </c>
      <c r="D28" s="195" t="str">
        <f>E6</f>
        <v>SV Dorsten-Hardt</v>
      </c>
      <c r="E28" s="195" t="str">
        <f>E7</f>
        <v>RW Essen</v>
      </c>
      <c r="F28" s="195" t="str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  <v>0:2</v>
      </c>
      <c r="G28" s="195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7"/>
      <c r="BZ28" s="197"/>
      <c r="CA28" s="197"/>
      <c r="CB28" s="197"/>
      <c r="CC28" s="197"/>
      <c r="CD28" s="197"/>
      <c r="CE28" s="197"/>
    </row>
    <row r="29" spans="3:83" s="195" customFormat="1" ht="12.75">
      <c r="C29" s="195" t="str">
        <f t="shared" si="0"/>
        <v>SV Dorsten-HardtGW Barkenberg</v>
      </c>
      <c r="D29" s="195" t="str">
        <f>E6</f>
        <v>SV Dorsten-Hardt</v>
      </c>
      <c r="E29" s="195" t="str">
        <f>E8</f>
        <v>GW Barkenberg</v>
      </c>
      <c r="F29" s="195" t="str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  <v>0:1</v>
      </c>
      <c r="G29" s="195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7"/>
      <c r="BZ29" s="197"/>
      <c r="CA29" s="197"/>
      <c r="CB29" s="197"/>
      <c r="CC29" s="197"/>
      <c r="CD29" s="197"/>
      <c r="CE29" s="197"/>
    </row>
    <row r="30" spans="3:83" s="195" customFormat="1" ht="12.75">
      <c r="C30" s="195" t="str">
        <f t="shared" si="0"/>
        <v>RW EssenGW Barkenberg</v>
      </c>
      <c r="D30" s="195" t="str">
        <f>E7</f>
        <v>RW Essen</v>
      </c>
      <c r="E30" s="195" t="str">
        <f>E8</f>
        <v>GW Barkenberg</v>
      </c>
      <c r="F30" s="195" t="str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  <v>2:0</v>
      </c>
      <c r="G30" s="195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7"/>
      <c r="BZ30" s="197"/>
      <c r="CA30" s="197"/>
      <c r="CB30" s="197"/>
      <c r="CC30" s="197"/>
      <c r="CD30" s="197"/>
      <c r="CE30" s="197"/>
    </row>
    <row r="31" spans="3:83" s="195" customFormat="1" ht="12.75">
      <c r="C31" s="195" t="str">
        <f t="shared" si="0"/>
        <v>BW WulfenSV Westfalia Groß Reken</v>
      </c>
      <c r="D31" s="195" t="str">
        <f aca="true" t="shared" si="1" ref="D31:D40">E21</f>
        <v>BW Wulfen</v>
      </c>
      <c r="E31" s="195" t="str">
        <f aca="true" t="shared" si="2" ref="E31:E40">D21</f>
        <v>SV Westfalia Groß Reken</v>
      </c>
      <c r="F31" s="195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195" t="str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  <v>0:0</v>
      </c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7"/>
      <c r="BZ31" s="197"/>
      <c r="CA31" s="197"/>
      <c r="CB31" s="197"/>
      <c r="CC31" s="197"/>
      <c r="CD31" s="197"/>
      <c r="CE31" s="197"/>
    </row>
    <row r="32" spans="3:83" s="195" customFormat="1" ht="12.75">
      <c r="C32" s="195" t="str">
        <f t="shared" si="0"/>
        <v>SV Dorsten-HardtSV Westfalia Groß Reken</v>
      </c>
      <c r="D32" s="195" t="str">
        <f t="shared" si="1"/>
        <v>SV Dorsten-Hardt</v>
      </c>
      <c r="E32" s="195" t="str">
        <f t="shared" si="2"/>
        <v>SV Westfalia Groß Reken</v>
      </c>
      <c r="F32" s="195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195" t="str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  <v>5:1</v>
      </c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7"/>
      <c r="BZ32" s="197"/>
      <c r="CA32" s="197"/>
      <c r="CB32" s="197"/>
      <c r="CC32" s="197"/>
      <c r="CD32" s="197"/>
      <c r="CE32" s="197"/>
    </row>
    <row r="33" spans="3:83" s="195" customFormat="1" ht="12.75">
      <c r="C33" s="195" t="str">
        <f t="shared" si="0"/>
        <v>RW EssenSV Westfalia Groß Reken</v>
      </c>
      <c r="D33" s="195" t="str">
        <f t="shared" si="1"/>
        <v>RW Essen</v>
      </c>
      <c r="E33" s="195" t="str">
        <f t="shared" si="2"/>
        <v>SV Westfalia Groß Reken</v>
      </c>
      <c r="F33" s="195" t="str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  <v>4:0</v>
      </c>
      <c r="G33" s="195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7"/>
      <c r="BZ33" s="197"/>
      <c r="CA33" s="197"/>
      <c r="CB33" s="197"/>
      <c r="CC33" s="197"/>
      <c r="CD33" s="197"/>
      <c r="CE33" s="197"/>
    </row>
    <row r="34" spans="3:83" s="195" customFormat="1" ht="12.75">
      <c r="C34" s="195" t="str">
        <f t="shared" si="0"/>
        <v>GW BarkenbergSV Westfalia Groß Reken</v>
      </c>
      <c r="D34" s="195" t="str">
        <f t="shared" si="1"/>
        <v>GW Barkenberg</v>
      </c>
      <c r="E34" s="195" t="str">
        <f t="shared" si="2"/>
        <v>SV Westfalia Groß Reken</v>
      </c>
      <c r="F34" s="195" t="str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  <v>4:1</v>
      </c>
      <c r="G34" s="195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7"/>
      <c r="BZ34" s="197"/>
      <c r="CA34" s="197"/>
      <c r="CB34" s="197"/>
      <c r="CC34" s="197"/>
      <c r="CD34" s="197"/>
      <c r="CE34" s="197"/>
    </row>
    <row r="35" spans="3:83" s="195" customFormat="1" ht="12.75">
      <c r="C35" s="195" t="str">
        <f t="shared" si="0"/>
        <v>SV Dorsten-HardtBW Wulfen</v>
      </c>
      <c r="D35" s="195" t="str">
        <f t="shared" si="1"/>
        <v>SV Dorsten-Hardt</v>
      </c>
      <c r="E35" s="195" t="str">
        <f t="shared" si="2"/>
        <v>BW Wulfen</v>
      </c>
      <c r="F35" s="195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195" t="str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  <v>3:0</v>
      </c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7"/>
      <c r="BZ35" s="197"/>
      <c r="CA35" s="197"/>
      <c r="CB35" s="197"/>
      <c r="CC35" s="197"/>
      <c r="CD35" s="197"/>
      <c r="CE35" s="197"/>
    </row>
    <row r="36" spans="3:83" s="195" customFormat="1" ht="12.75">
      <c r="C36" s="195" t="str">
        <f t="shared" si="0"/>
        <v>RW EssenBW Wulfen</v>
      </c>
      <c r="D36" s="195" t="str">
        <f t="shared" si="1"/>
        <v>RW Essen</v>
      </c>
      <c r="E36" s="195" t="str">
        <f t="shared" si="2"/>
        <v>BW Wulfen</v>
      </c>
      <c r="F36" s="195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195" t="str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  <v>5:0</v>
      </c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7"/>
      <c r="BZ36" s="197"/>
      <c r="CA36" s="197"/>
      <c r="CB36" s="197"/>
      <c r="CC36" s="197"/>
      <c r="CD36" s="197"/>
      <c r="CE36" s="197"/>
    </row>
    <row r="37" spans="3:83" s="195" customFormat="1" ht="12.75">
      <c r="C37" s="195" t="str">
        <f t="shared" si="0"/>
        <v>GW BarkenbergBW Wulfen</v>
      </c>
      <c r="D37" s="195" t="str">
        <f t="shared" si="1"/>
        <v>GW Barkenberg</v>
      </c>
      <c r="E37" s="195" t="str">
        <f t="shared" si="2"/>
        <v>BW Wulfen</v>
      </c>
      <c r="F37" s="195" t="str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  <v>1:1</v>
      </c>
      <c r="G37" s="195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7"/>
      <c r="BZ37" s="197"/>
      <c r="CA37" s="197"/>
      <c r="CB37" s="197"/>
      <c r="CC37" s="197"/>
      <c r="CD37" s="197"/>
      <c r="CE37" s="197"/>
    </row>
    <row r="38" spans="3:83" s="195" customFormat="1" ht="12.75">
      <c r="C38" s="195" t="str">
        <f t="shared" si="0"/>
        <v>RW EssenSV Dorsten-Hardt</v>
      </c>
      <c r="D38" s="195" t="str">
        <f t="shared" si="1"/>
        <v>RW Essen</v>
      </c>
      <c r="E38" s="195" t="str">
        <f t="shared" si="2"/>
        <v>SV Dorsten-Hardt</v>
      </c>
      <c r="F38" s="195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195" t="str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  <v>2:0</v>
      </c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7"/>
      <c r="BZ38" s="197"/>
      <c r="CA38" s="197"/>
      <c r="CB38" s="197"/>
      <c r="CC38" s="197"/>
      <c r="CD38" s="197"/>
      <c r="CE38" s="197"/>
    </row>
    <row r="39" spans="3:83" s="195" customFormat="1" ht="12.75">
      <c r="C39" s="195" t="str">
        <f t="shared" si="0"/>
        <v>GW BarkenbergSV Dorsten-Hardt</v>
      </c>
      <c r="D39" s="195" t="str">
        <f t="shared" si="1"/>
        <v>GW Barkenberg</v>
      </c>
      <c r="E39" s="195" t="str">
        <f t="shared" si="2"/>
        <v>SV Dorsten-Hardt</v>
      </c>
      <c r="F39" s="195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195" t="str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  <v>1:0</v>
      </c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7"/>
      <c r="BZ39" s="197"/>
      <c r="CA39" s="197"/>
      <c r="CB39" s="197"/>
      <c r="CC39" s="197"/>
      <c r="CD39" s="197"/>
      <c r="CE39" s="197"/>
    </row>
    <row r="40" spans="3:83" s="195" customFormat="1" ht="12.75">
      <c r="C40" s="195" t="str">
        <f t="shared" si="0"/>
        <v>GW BarkenbergRW Essen</v>
      </c>
      <c r="D40" s="195" t="str">
        <f t="shared" si="1"/>
        <v>GW Barkenberg</v>
      </c>
      <c r="E40" s="195" t="str">
        <f t="shared" si="2"/>
        <v>RW Essen</v>
      </c>
      <c r="F40" s="195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195" t="str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  <v>0:2</v>
      </c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7"/>
      <c r="BZ40" s="197"/>
      <c r="CA40" s="197"/>
      <c r="CB40" s="197"/>
      <c r="CC40" s="197"/>
      <c r="CD40" s="197"/>
      <c r="CE40" s="197"/>
    </row>
    <row r="41" spans="3:83" s="195" customFormat="1" ht="12.75">
      <c r="C41" s="195" t="str">
        <f t="shared" si="0"/>
        <v>FC KraySC Herten</v>
      </c>
      <c r="D41" s="195" t="str">
        <f>E13</f>
        <v>FC Kray</v>
      </c>
      <c r="E41" s="195" t="str">
        <f>E14</f>
        <v>SC Herten</v>
      </c>
      <c r="F41" s="195" t="str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  <v>3:1</v>
      </c>
      <c r="G41" s="195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7"/>
      <c r="BZ41" s="197"/>
      <c r="CA41" s="197"/>
      <c r="CB41" s="197"/>
      <c r="CC41" s="197"/>
      <c r="CD41" s="197"/>
      <c r="CE41" s="197"/>
    </row>
    <row r="42" spans="3:83" s="195" customFormat="1" ht="12.75">
      <c r="C42" s="195" t="str">
        <f t="shared" si="0"/>
        <v>FC KraySpvg BG Schwerin</v>
      </c>
      <c r="D42" s="195" t="str">
        <f>E13</f>
        <v>FC Kray</v>
      </c>
      <c r="E42" s="195" t="str">
        <f>E15</f>
        <v>Spvg BG Schwerin</v>
      </c>
      <c r="F42" s="195" t="str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  <v>1:1</v>
      </c>
      <c r="G42" s="195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7"/>
      <c r="BZ42" s="197"/>
      <c r="CA42" s="197"/>
      <c r="CB42" s="197"/>
      <c r="CC42" s="197"/>
      <c r="CD42" s="197"/>
      <c r="CE42" s="197"/>
    </row>
    <row r="43" spans="3:83" s="195" customFormat="1" ht="12.75">
      <c r="C43" s="195" t="str">
        <f t="shared" si="0"/>
        <v>FC KrayYEG Hassel</v>
      </c>
      <c r="D43" s="195" t="str">
        <f>E13</f>
        <v>FC Kray</v>
      </c>
      <c r="E43" s="195" t="str">
        <f>E16</f>
        <v>YEG Hassel</v>
      </c>
      <c r="F43" s="195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195" t="str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  <v>4:1</v>
      </c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7"/>
      <c r="BZ43" s="197"/>
      <c r="CA43" s="197"/>
      <c r="CB43" s="197"/>
      <c r="CC43" s="197"/>
      <c r="CD43" s="197"/>
      <c r="CE43" s="197"/>
    </row>
    <row r="44" spans="3:83" s="195" customFormat="1" ht="12.75">
      <c r="C44" s="195" t="str">
        <f t="shared" si="0"/>
        <v>FC KrayTuS Haltern</v>
      </c>
      <c r="D44" s="195" t="str">
        <f>E13</f>
        <v>FC Kray</v>
      </c>
      <c r="E44" s="195" t="str">
        <f>E17</f>
        <v>TuS Haltern</v>
      </c>
      <c r="F44" s="195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195" t="str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  <v>2:0</v>
      </c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7"/>
      <c r="BZ44" s="197"/>
      <c r="CA44" s="197"/>
      <c r="CB44" s="197"/>
      <c r="CC44" s="197"/>
      <c r="CD44" s="197"/>
      <c r="CE44" s="197"/>
    </row>
    <row r="45" spans="3:83" s="195" customFormat="1" ht="12.75">
      <c r="C45" s="195" t="str">
        <f t="shared" si="0"/>
        <v>SC HertenSpvg BG Schwerin</v>
      </c>
      <c r="D45" s="195" t="str">
        <f>E14</f>
        <v>SC Herten</v>
      </c>
      <c r="E45" s="195" t="str">
        <f>E15</f>
        <v>Spvg BG Schwerin</v>
      </c>
      <c r="F45" s="195" t="str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  <v>0:4</v>
      </c>
      <c r="G45" s="195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7"/>
      <c r="BZ45" s="197"/>
      <c r="CA45" s="197"/>
      <c r="CB45" s="197"/>
      <c r="CC45" s="197"/>
      <c r="CD45" s="197"/>
      <c r="CE45" s="197"/>
    </row>
    <row r="46" spans="3:83" s="195" customFormat="1" ht="12.75">
      <c r="C46" s="195" t="str">
        <f t="shared" si="0"/>
        <v>SC HertenYEG Hassel</v>
      </c>
      <c r="D46" s="195" t="str">
        <f>E14</f>
        <v>SC Herten</v>
      </c>
      <c r="E46" s="195" t="str">
        <f>E16</f>
        <v>YEG Hassel</v>
      </c>
      <c r="F46" s="195" t="str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  <v>2:1</v>
      </c>
      <c r="G46" s="195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7"/>
      <c r="BZ46" s="197"/>
      <c r="CA46" s="197"/>
      <c r="CB46" s="197"/>
      <c r="CC46" s="197"/>
      <c r="CD46" s="197"/>
      <c r="CE46" s="197"/>
    </row>
    <row r="47" spans="3:83" s="195" customFormat="1" ht="12.75">
      <c r="C47" s="195" t="str">
        <f t="shared" si="0"/>
        <v>SC HertenTuS Haltern</v>
      </c>
      <c r="D47" s="195" t="str">
        <f>E14</f>
        <v>SC Herten</v>
      </c>
      <c r="E47" s="195" t="str">
        <f>E17</f>
        <v>TuS Haltern</v>
      </c>
      <c r="F47" s="195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195" t="str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  <v>0:1</v>
      </c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7"/>
      <c r="BZ47" s="197"/>
      <c r="CA47" s="197"/>
      <c r="CB47" s="197"/>
      <c r="CC47" s="197"/>
      <c r="CD47" s="197"/>
      <c r="CE47" s="197"/>
    </row>
    <row r="48" spans="3:83" s="195" customFormat="1" ht="12.75">
      <c r="C48" s="195" t="str">
        <f t="shared" si="0"/>
        <v>Spvg BG SchwerinYEG Hassel</v>
      </c>
      <c r="D48" s="195" t="str">
        <f>E15</f>
        <v>Spvg BG Schwerin</v>
      </c>
      <c r="E48" s="195" t="str">
        <f>E16</f>
        <v>YEG Hassel</v>
      </c>
      <c r="F48" s="195" t="str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  <v>4:0</v>
      </c>
      <c r="G48" s="195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7"/>
      <c r="BZ48" s="197"/>
      <c r="CA48" s="197"/>
      <c r="CB48" s="197"/>
      <c r="CC48" s="197"/>
      <c r="CD48" s="197"/>
      <c r="CE48" s="197"/>
    </row>
    <row r="49" spans="3:83" s="195" customFormat="1" ht="12.75">
      <c r="C49" s="195" t="str">
        <f t="shared" si="0"/>
        <v>Spvg BG SchwerinTuS Haltern</v>
      </c>
      <c r="D49" s="195" t="str">
        <f>E15</f>
        <v>Spvg BG Schwerin</v>
      </c>
      <c r="E49" s="195" t="str">
        <f>E17</f>
        <v>TuS Haltern</v>
      </c>
      <c r="F49" s="195" t="str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  <v>1:1</v>
      </c>
      <c r="G49" s="195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7"/>
      <c r="BZ49" s="197"/>
      <c r="CA49" s="197"/>
      <c r="CB49" s="197"/>
      <c r="CC49" s="197"/>
      <c r="CD49" s="197"/>
      <c r="CE49" s="197"/>
    </row>
    <row r="50" spans="3:83" s="195" customFormat="1" ht="12.75">
      <c r="C50" s="195" t="str">
        <f t="shared" si="0"/>
        <v>YEG HasselTuS Haltern</v>
      </c>
      <c r="D50" s="195" t="str">
        <f>E16</f>
        <v>YEG Hassel</v>
      </c>
      <c r="E50" s="195" t="str">
        <f>E17</f>
        <v>TuS Haltern</v>
      </c>
      <c r="F50" s="195" t="str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  <v>1:1</v>
      </c>
      <c r="G50" s="195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7"/>
      <c r="BZ50" s="197"/>
      <c r="CA50" s="197"/>
      <c r="CB50" s="197"/>
      <c r="CC50" s="197"/>
      <c r="CD50" s="197"/>
      <c r="CE50" s="197"/>
    </row>
    <row r="51" spans="3:83" s="195" customFormat="1" ht="12.75">
      <c r="C51" s="195" t="str">
        <f t="shared" si="0"/>
        <v>SC HertenFC Kray</v>
      </c>
      <c r="D51" s="195" t="str">
        <f aca="true" t="shared" si="3" ref="D51:D60">E41</f>
        <v>SC Herten</v>
      </c>
      <c r="E51" s="195" t="str">
        <f aca="true" t="shared" si="4" ref="E51:E60">D41</f>
        <v>FC Kray</v>
      </c>
      <c r="F51" s="195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195" t="str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  <v>1:3</v>
      </c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7"/>
      <c r="BZ51" s="197"/>
      <c r="CA51" s="197"/>
      <c r="CB51" s="197"/>
      <c r="CC51" s="197"/>
      <c r="CD51" s="197"/>
      <c r="CE51" s="197"/>
    </row>
    <row r="52" spans="3:83" s="195" customFormat="1" ht="12.75">
      <c r="C52" s="195" t="str">
        <f t="shared" si="0"/>
        <v>Spvg BG SchwerinFC Kray</v>
      </c>
      <c r="D52" s="195" t="str">
        <f t="shared" si="3"/>
        <v>Spvg BG Schwerin</v>
      </c>
      <c r="E52" s="195" t="str">
        <f t="shared" si="4"/>
        <v>FC Kray</v>
      </c>
      <c r="F52" s="195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195" t="str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  <v>1:1</v>
      </c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7"/>
      <c r="BZ52" s="197"/>
      <c r="CA52" s="197"/>
      <c r="CB52" s="197"/>
      <c r="CC52" s="197"/>
      <c r="CD52" s="197"/>
      <c r="CE52" s="197"/>
    </row>
    <row r="53" spans="3:83" s="195" customFormat="1" ht="12.75">
      <c r="C53" s="195" t="str">
        <f t="shared" si="0"/>
        <v>YEG HasselFC Kray</v>
      </c>
      <c r="D53" s="195" t="str">
        <f t="shared" si="3"/>
        <v>YEG Hassel</v>
      </c>
      <c r="E53" s="195" t="str">
        <f t="shared" si="4"/>
        <v>FC Kray</v>
      </c>
      <c r="F53" s="195" t="str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  <v>1:4</v>
      </c>
      <c r="G53" s="195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7"/>
      <c r="BZ53" s="197"/>
      <c r="CA53" s="197"/>
      <c r="CB53" s="197"/>
      <c r="CC53" s="197"/>
      <c r="CD53" s="197"/>
      <c r="CE53" s="197"/>
    </row>
    <row r="54" spans="3:83" s="195" customFormat="1" ht="12.75">
      <c r="C54" s="195" t="str">
        <f t="shared" si="0"/>
        <v>TuS HalternFC Kray</v>
      </c>
      <c r="D54" s="195" t="str">
        <f t="shared" si="3"/>
        <v>TuS Haltern</v>
      </c>
      <c r="E54" s="195" t="str">
        <f t="shared" si="4"/>
        <v>FC Kray</v>
      </c>
      <c r="F54" s="195" t="str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  <v>0:2</v>
      </c>
      <c r="G54" s="195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7"/>
      <c r="BZ54" s="197"/>
      <c r="CA54" s="197"/>
      <c r="CB54" s="197"/>
      <c r="CC54" s="197"/>
      <c r="CD54" s="197"/>
      <c r="CE54" s="197"/>
    </row>
    <row r="55" spans="3:83" s="195" customFormat="1" ht="12.75">
      <c r="C55" s="195" t="str">
        <f t="shared" si="0"/>
        <v>Spvg BG SchwerinSC Herten</v>
      </c>
      <c r="D55" s="195" t="str">
        <f t="shared" si="3"/>
        <v>Spvg BG Schwerin</v>
      </c>
      <c r="E55" s="195" t="str">
        <f t="shared" si="4"/>
        <v>SC Herten</v>
      </c>
      <c r="F55" s="195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195" t="str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  <v>4:0</v>
      </c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7"/>
      <c r="BZ55" s="197"/>
      <c r="CA55" s="197"/>
      <c r="CB55" s="197"/>
      <c r="CC55" s="197"/>
      <c r="CD55" s="197"/>
      <c r="CE55" s="197"/>
    </row>
    <row r="56" spans="3:83" s="195" customFormat="1" ht="12.75">
      <c r="C56" s="195" t="str">
        <f t="shared" si="0"/>
        <v>YEG HasselSC Herten</v>
      </c>
      <c r="D56" s="195" t="str">
        <f t="shared" si="3"/>
        <v>YEG Hassel</v>
      </c>
      <c r="E56" s="195" t="str">
        <f t="shared" si="4"/>
        <v>SC Herten</v>
      </c>
      <c r="F56" s="195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195" t="str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  <v>1:2</v>
      </c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7"/>
      <c r="BZ56" s="197"/>
      <c r="CA56" s="197"/>
      <c r="CB56" s="197"/>
      <c r="CC56" s="197"/>
      <c r="CD56" s="197"/>
      <c r="CE56" s="197"/>
    </row>
    <row r="57" spans="3:83" s="195" customFormat="1" ht="12.75">
      <c r="C57" s="195" t="str">
        <f t="shared" si="0"/>
        <v>TuS HalternSC Herten</v>
      </c>
      <c r="D57" s="195" t="str">
        <f t="shared" si="3"/>
        <v>TuS Haltern</v>
      </c>
      <c r="E57" s="195" t="str">
        <f t="shared" si="4"/>
        <v>SC Herten</v>
      </c>
      <c r="F57" s="195" t="str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  <v>1:0</v>
      </c>
      <c r="G57" s="195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7"/>
      <c r="BZ57" s="197"/>
      <c r="CA57" s="197"/>
      <c r="CB57" s="197"/>
      <c r="CC57" s="197"/>
      <c r="CD57" s="197"/>
      <c r="CE57" s="197"/>
    </row>
    <row r="58" spans="3:83" s="195" customFormat="1" ht="12.75">
      <c r="C58" s="195" t="str">
        <f t="shared" si="0"/>
        <v>YEG HasselSpvg BG Schwerin</v>
      </c>
      <c r="D58" s="195" t="str">
        <f t="shared" si="3"/>
        <v>YEG Hassel</v>
      </c>
      <c r="E58" s="195" t="str">
        <f t="shared" si="4"/>
        <v>Spvg BG Schwerin</v>
      </c>
      <c r="F58" s="195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195" t="str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  <v>0:4</v>
      </c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7"/>
      <c r="BZ58" s="197"/>
      <c r="CA58" s="197"/>
      <c r="CB58" s="197"/>
      <c r="CC58" s="197"/>
      <c r="CD58" s="197"/>
      <c r="CE58" s="197"/>
    </row>
    <row r="59" spans="3:83" s="195" customFormat="1" ht="12.75">
      <c r="C59" s="195" t="str">
        <f t="shared" si="0"/>
        <v>TuS HalternSpvg BG Schwerin</v>
      </c>
      <c r="D59" s="195" t="str">
        <f t="shared" si="3"/>
        <v>TuS Haltern</v>
      </c>
      <c r="E59" s="195" t="str">
        <f t="shared" si="4"/>
        <v>Spvg BG Schwerin</v>
      </c>
      <c r="F59" s="195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195" t="str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  <v>1:1</v>
      </c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7"/>
      <c r="BZ59" s="197"/>
      <c r="CA59" s="197"/>
      <c r="CB59" s="197"/>
      <c r="CC59" s="197"/>
      <c r="CD59" s="197"/>
      <c r="CE59" s="197"/>
    </row>
    <row r="60" spans="3:83" s="195" customFormat="1" ht="12.75">
      <c r="C60" s="195" t="str">
        <f t="shared" si="0"/>
        <v>TuS HalternYEG Hassel</v>
      </c>
      <c r="D60" s="195" t="str">
        <f t="shared" si="3"/>
        <v>TuS Haltern</v>
      </c>
      <c r="E60" s="195" t="str">
        <f t="shared" si="4"/>
        <v>YEG Hassel</v>
      </c>
      <c r="F60" s="195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195" t="str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  <v>1:1</v>
      </c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7"/>
      <c r="BZ60" s="197"/>
      <c r="CA60" s="197"/>
      <c r="CB60" s="197"/>
      <c r="CC60" s="197"/>
      <c r="CD60" s="197"/>
      <c r="CE60" s="197"/>
    </row>
    <row r="61" spans="61:83" s="195" customFormat="1" ht="12.75"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7"/>
      <c r="BZ61" s="197"/>
      <c r="CA61" s="197"/>
      <c r="CB61" s="197"/>
      <c r="CC61" s="197"/>
      <c r="CD61" s="197"/>
      <c r="CE61" s="197"/>
    </row>
    <row r="62" spans="61:83" s="195" customFormat="1" ht="12.75"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7"/>
      <c r="BZ62" s="197"/>
      <c r="CA62" s="197"/>
      <c r="CB62" s="197"/>
      <c r="CC62" s="197"/>
      <c r="CD62" s="197"/>
      <c r="CE62" s="197"/>
    </row>
    <row r="63" spans="61:83" s="195" customFormat="1" ht="12.75"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7"/>
      <c r="BZ63" s="197"/>
      <c r="CA63" s="197"/>
      <c r="CB63" s="197"/>
      <c r="CC63" s="197"/>
      <c r="CD63" s="197"/>
      <c r="CE63" s="197"/>
    </row>
    <row r="64" spans="61:83" s="195" customFormat="1" ht="12.75"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7"/>
      <c r="BZ64" s="197"/>
      <c r="CA64" s="197"/>
      <c r="CB64" s="197"/>
      <c r="CC64" s="197"/>
      <c r="CD64" s="197"/>
      <c r="CE64" s="19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Babo Babo</cp:lastModifiedBy>
  <dcterms:created xsi:type="dcterms:W3CDTF">2010-02-21T20:17:19Z</dcterms:created>
  <dcterms:modified xsi:type="dcterms:W3CDTF">2013-12-28T16:38:44Z</dcterms:modified>
  <cp:category/>
  <cp:version/>
  <cp:contentType/>
  <cp:contentStatus/>
  <cp:revision>1</cp:revision>
</cp:coreProperties>
</file>