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5480" windowHeight="7410" firstSheet="3" activeTab="4"/>
  </bookViews>
  <sheets>
    <sheet name="Teilnehmer" sheetId="1" r:id="rId1"/>
    <sheet name="VR Grp. A-C" sheetId="2" r:id="rId2"/>
    <sheet name="VR Grp. D-E" sheetId="3" r:id="rId3"/>
    <sheet name="Zwischen- &amp; Platzierungsrunde" sheetId="5" r:id="rId4"/>
    <sheet name="Finalrunde" sheetId="6" r:id="rId5"/>
    <sheet name="Spielplan Grp. 1-6" sheetId="4" r:id="rId6"/>
    <sheet name="Tabelle1" sheetId="7" r:id="rId7"/>
  </sheets>
  <definedNames>
    <definedName name="_xlnm.Print_Area" localSheetId="4">Finalrunde!$B$1:$BC$63</definedName>
  </definedNames>
  <calcPr calcId="125725"/>
</workbook>
</file>

<file path=xl/calcChain.xml><?xml version="1.0" encoding="utf-8"?>
<calcChain xmlns="http://schemas.openxmlformats.org/spreadsheetml/2006/main">
  <c r="Q63" i="6"/>
  <c r="Q62"/>
  <c r="Q61"/>
  <c r="Q60"/>
  <c r="Q59"/>
  <c r="Q58"/>
  <c r="Q56"/>
  <c r="Q57"/>
  <c r="N51"/>
  <c r="N47"/>
  <c r="AE51"/>
  <c r="AE47"/>
  <c r="AE43"/>
  <c r="AE39"/>
  <c r="N43"/>
  <c r="N39"/>
  <c r="AE35"/>
  <c r="AE27"/>
  <c r="N35"/>
  <c r="N27"/>
  <c r="AE31"/>
  <c r="AE23"/>
  <c r="N31"/>
  <c r="N23"/>
  <c r="BC46" i="4"/>
  <c r="BC48"/>
  <c r="BC49" s="1"/>
  <c r="BC50" s="1"/>
  <c r="BC51" s="1"/>
  <c r="BC38"/>
  <c r="BC40"/>
  <c r="BC41" s="1"/>
  <c r="BC42" s="1"/>
  <c r="BC43" s="1"/>
  <c r="DA42"/>
  <c r="DA41"/>
  <c r="DA40"/>
  <c r="DA39"/>
  <c r="DA38"/>
  <c r="DA34"/>
  <c r="DA33"/>
  <c r="DA32"/>
  <c r="DA31"/>
  <c r="DA30"/>
  <c r="BC30"/>
  <c r="BC22"/>
  <c r="BC14"/>
  <c r="DG42"/>
  <c r="DG41"/>
  <c r="DG40"/>
  <c r="DG39"/>
  <c r="DG38"/>
  <c r="DG34"/>
  <c r="DG33"/>
  <c r="DG32"/>
  <c r="DG31"/>
  <c r="DG30"/>
  <c r="CY54"/>
  <c r="CY53"/>
  <c r="CY52"/>
  <c r="CY51"/>
  <c r="CY50"/>
  <c r="DA26"/>
  <c r="DA25"/>
  <c r="DA24"/>
  <c r="DA23"/>
  <c r="DA22"/>
  <c r="DA18"/>
  <c r="DA17"/>
  <c r="DA16"/>
  <c r="DA15"/>
  <c r="DA14"/>
  <c r="DA10"/>
  <c r="DA9"/>
  <c r="DA8"/>
  <c r="DA7"/>
  <c r="DA6"/>
  <c r="CY6" i="2"/>
  <c r="CY6" i="4"/>
  <c r="CH5"/>
  <c r="CJ54"/>
  <c r="CH54"/>
  <c r="CJ53"/>
  <c r="CH53"/>
  <c r="CJ52"/>
  <c r="CH52"/>
  <c r="CJ51"/>
  <c r="CH51"/>
  <c r="CJ50"/>
  <c r="CH50"/>
  <c r="CY49"/>
  <c r="CJ49"/>
  <c r="CH49"/>
  <c r="CY48"/>
  <c r="CJ48"/>
  <c r="CH48"/>
  <c r="CY47"/>
  <c r="CJ47"/>
  <c r="CH47"/>
  <c r="CY46"/>
  <c r="CJ46"/>
  <c r="CH46"/>
  <c r="CY45"/>
  <c r="CJ45"/>
  <c r="CH45"/>
  <c r="CY44"/>
  <c r="CJ44"/>
  <c r="CH44"/>
  <c r="CY43"/>
  <c r="CJ43"/>
  <c r="CH43"/>
  <c r="CY42"/>
  <c r="CJ42"/>
  <c r="CH42"/>
  <c r="CY41"/>
  <c r="CJ41"/>
  <c r="CH41"/>
  <c r="CY40"/>
  <c r="CJ40"/>
  <c r="CH40"/>
  <c r="CY39"/>
  <c r="CJ39"/>
  <c r="CH39"/>
  <c r="CY38"/>
  <c r="CJ38"/>
  <c r="CH38"/>
  <c r="CY37"/>
  <c r="CJ37"/>
  <c r="CH37"/>
  <c r="CY36"/>
  <c r="CJ36"/>
  <c r="CH36"/>
  <c r="CY35"/>
  <c r="CJ35"/>
  <c r="CH35"/>
  <c r="CY34"/>
  <c r="CJ34"/>
  <c r="CH34"/>
  <c r="CY33"/>
  <c r="CJ33"/>
  <c r="CH33"/>
  <c r="BC33"/>
  <c r="BC34" s="1"/>
  <c r="BC35" s="1"/>
  <c r="CY32"/>
  <c r="CJ32"/>
  <c r="CH32"/>
  <c r="BC32"/>
  <c r="CY31"/>
  <c r="CJ31"/>
  <c r="CH31"/>
  <c r="CY30"/>
  <c r="CJ30"/>
  <c r="CH30"/>
  <c r="CY29"/>
  <c r="CJ29"/>
  <c r="CH29"/>
  <c r="CY28"/>
  <c r="CJ28"/>
  <c r="CH28"/>
  <c r="CY27"/>
  <c r="CJ27"/>
  <c r="CH27"/>
  <c r="DN26"/>
  <c r="DF26"/>
  <c r="DD26"/>
  <c r="DG26"/>
  <c r="CY26"/>
  <c r="CJ26"/>
  <c r="CH26"/>
  <c r="DN25"/>
  <c r="CY25"/>
  <c r="CJ25"/>
  <c r="CH25"/>
  <c r="DN24"/>
  <c r="DF24"/>
  <c r="DD24"/>
  <c r="DG24"/>
  <c r="CY24"/>
  <c r="CJ24"/>
  <c r="CH24"/>
  <c r="BC24"/>
  <c r="BC25" s="1"/>
  <c r="BC26" s="1"/>
  <c r="BC27" s="1"/>
  <c r="DN23"/>
  <c r="CY23"/>
  <c r="CJ23"/>
  <c r="CH23"/>
  <c r="DN22"/>
  <c r="CY22"/>
  <c r="CJ22"/>
  <c r="CH22"/>
  <c r="CY21"/>
  <c r="CJ21"/>
  <c r="CH21"/>
  <c r="CY20"/>
  <c r="CJ20"/>
  <c r="CH20"/>
  <c r="CY19"/>
  <c r="CJ19"/>
  <c r="CH19"/>
  <c r="DB26" s="1"/>
  <c r="DN18"/>
  <c r="DF18"/>
  <c r="DD18"/>
  <c r="DG18"/>
  <c r="CY18"/>
  <c r="CJ18"/>
  <c r="CH18"/>
  <c r="BC18"/>
  <c r="BC19" s="1"/>
  <c r="DN17"/>
  <c r="CY17"/>
  <c r="CJ17"/>
  <c r="CH17"/>
  <c r="DB18" s="1"/>
  <c r="BC17"/>
  <c r="DN16"/>
  <c r="DF16"/>
  <c r="DD16"/>
  <c r="DG16"/>
  <c r="CY16"/>
  <c r="CJ16"/>
  <c r="CH16"/>
  <c r="DN15"/>
  <c r="DF15"/>
  <c r="DD15"/>
  <c r="DG15"/>
  <c r="CY15"/>
  <c r="CJ15"/>
  <c r="CH15"/>
  <c r="DB15" s="1"/>
  <c r="DN14"/>
  <c r="DF14"/>
  <c r="DD14"/>
  <c r="DG14"/>
  <c r="CY14"/>
  <c r="CJ14"/>
  <c r="CH14"/>
  <c r="CY13"/>
  <c r="CJ13"/>
  <c r="CH13"/>
  <c r="CY12"/>
  <c r="CJ12"/>
  <c r="CH12"/>
  <c r="CY11"/>
  <c r="CJ11"/>
  <c r="CH11"/>
  <c r="DG10"/>
  <c r="CY10"/>
  <c r="CJ10"/>
  <c r="CH10"/>
  <c r="DB24" s="1"/>
  <c r="DN9"/>
  <c r="DF9"/>
  <c r="DD9"/>
  <c r="DB9"/>
  <c r="DG9"/>
  <c r="CY9"/>
  <c r="CJ9"/>
  <c r="CH9"/>
  <c r="DN8"/>
  <c r="CY8"/>
  <c r="CJ8"/>
  <c r="CH8"/>
  <c r="DB16" s="1"/>
  <c r="DN7"/>
  <c r="DF7"/>
  <c r="DD7"/>
  <c r="DB7"/>
  <c r="DG7"/>
  <c r="CY7"/>
  <c r="CJ7"/>
  <c r="CH7"/>
  <c r="DB14" s="1"/>
  <c r="DG6"/>
  <c r="CJ6"/>
  <c r="CH6"/>
  <c r="CY5"/>
  <c r="CJ5"/>
  <c r="I47" i="6"/>
  <c r="J53" i="4"/>
  <c r="J54" s="1"/>
  <c r="J47"/>
  <c r="J50" s="1"/>
  <c r="J51" s="1"/>
  <c r="J52" s="1"/>
  <c r="J41"/>
  <c r="J44" s="1"/>
  <c r="J45" s="1"/>
  <c r="J46" s="1"/>
  <c r="J35"/>
  <c r="J38" s="1"/>
  <c r="J39" s="1"/>
  <c r="J40" s="1"/>
  <c r="J29"/>
  <c r="J32" s="1"/>
  <c r="J33" s="1"/>
  <c r="J34" s="1"/>
  <c r="J23"/>
  <c r="J26" s="1"/>
  <c r="J27" s="1"/>
  <c r="J28" s="1"/>
  <c r="J17"/>
  <c r="J20" s="1"/>
  <c r="J21" s="1"/>
  <c r="J22" s="1"/>
  <c r="J16"/>
  <c r="J15"/>
  <c r="O63" i="2"/>
  <c r="O64" s="1"/>
  <c r="DA19" i="3"/>
  <c r="DA18"/>
  <c r="DA17"/>
  <c r="DA16"/>
  <c r="DA15"/>
  <c r="DA14"/>
  <c r="DA11"/>
  <c r="DA10"/>
  <c r="DA9"/>
  <c r="DA8"/>
  <c r="DA7"/>
  <c r="DA6"/>
  <c r="BC20"/>
  <c r="BC22"/>
  <c r="CY34"/>
  <c r="CJ34"/>
  <c r="CH34"/>
  <c r="CY33"/>
  <c r="CJ33"/>
  <c r="CH33"/>
  <c r="CY32"/>
  <c r="CJ32"/>
  <c r="CH32"/>
  <c r="CY31"/>
  <c r="CJ31"/>
  <c r="CH31"/>
  <c r="CY30"/>
  <c r="CJ30"/>
  <c r="CH30"/>
  <c r="CY29"/>
  <c r="CJ29"/>
  <c r="CH29"/>
  <c r="CY28"/>
  <c r="CJ28"/>
  <c r="CH28"/>
  <c r="CY27"/>
  <c r="CJ27"/>
  <c r="CH27"/>
  <c r="CY26"/>
  <c r="CJ26"/>
  <c r="CH26"/>
  <c r="CY25"/>
  <c r="CJ25"/>
  <c r="CH25"/>
  <c r="CY24"/>
  <c r="CJ24"/>
  <c r="CH24"/>
  <c r="BC24"/>
  <c r="BC25" s="1"/>
  <c r="BC26" s="1"/>
  <c r="BC27" s="1"/>
  <c r="BC28" s="1"/>
  <c r="CY23"/>
  <c r="CJ23"/>
  <c r="CH23"/>
  <c r="CY22"/>
  <c r="CJ22"/>
  <c r="CH22"/>
  <c r="CY21"/>
  <c r="CJ21"/>
  <c r="CH21"/>
  <c r="CY20"/>
  <c r="CJ20"/>
  <c r="CH20"/>
  <c r="DN19"/>
  <c r="CY19"/>
  <c r="CJ19"/>
  <c r="CH19"/>
  <c r="DN18"/>
  <c r="CY18"/>
  <c r="CJ18"/>
  <c r="CH18"/>
  <c r="BC18"/>
  <c r="BC19" s="1"/>
  <c r="DN17"/>
  <c r="CY17"/>
  <c r="CJ17"/>
  <c r="CH17"/>
  <c r="BC17"/>
  <c r="DN16"/>
  <c r="CY16"/>
  <c r="CJ16"/>
  <c r="CH16"/>
  <c r="DN15"/>
  <c r="CY15"/>
  <c r="CJ15"/>
  <c r="CH15"/>
  <c r="DN14"/>
  <c r="CY14"/>
  <c r="CJ14"/>
  <c r="CH14"/>
  <c r="BC14"/>
  <c r="CY13"/>
  <c r="CJ13"/>
  <c r="CH13"/>
  <c r="CY12"/>
  <c r="CJ12"/>
  <c r="CH12"/>
  <c r="DN11"/>
  <c r="CY11"/>
  <c r="CJ11"/>
  <c r="CH11"/>
  <c r="DN10"/>
  <c r="CY10"/>
  <c r="CJ10"/>
  <c r="CH10"/>
  <c r="DN9"/>
  <c r="CY9"/>
  <c r="CJ9"/>
  <c r="CH9"/>
  <c r="DN8"/>
  <c r="CY8"/>
  <c r="CJ8"/>
  <c r="CH8"/>
  <c r="DN7"/>
  <c r="CY7"/>
  <c r="CJ7"/>
  <c r="CH7"/>
  <c r="DN6"/>
  <c r="CY6"/>
  <c r="CJ6"/>
  <c r="CH6"/>
  <c r="CY5"/>
  <c r="CJ5"/>
  <c r="CH5"/>
  <c r="DA27" i="2"/>
  <c r="DA26"/>
  <c r="DA25"/>
  <c r="DA24"/>
  <c r="DA23"/>
  <c r="DA22"/>
  <c r="DA19"/>
  <c r="DA18"/>
  <c r="DA17"/>
  <c r="DA16"/>
  <c r="DA15"/>
  <c r="DA14"/>
  <c r="DA11"/>
  <c r="DN11" s="1"/>
  <c r="DA10"/>
  <c r="DN10" s="1"/>
  <c r="DA9"/>
  <c r="DN9" s="1"/>
  <c r="DA8"/>
  <c r="DN8" s="1"/>
  <c r="DA7"/>
  <c r="DN7" s="1"/>
  <c r="DA6"/>
  <c r="DN6" s="1"/>
  <c r="CY49"/>
  <c r="CJ49"/>
  <c r="CH49"/>
  <c r="CY48"/>
  <c r="CJ48"/>
  <c r="CH48"/>
  <c r="CY47"/>
  <c r="CJ47"/>
  <c r="CH47"/>
  <c r="CY46"/>
  <c r="CJ46"/>
  <c r="CH46"/>
  <c r="CY45"/>
  <c r="CJ45"/>
  <c r="CH45"/>
  <c r="CY44"/>
  <c r="CJ44"/>
  <c r="CH44"/>
  <c r="CY43"/>
  <c r="CJ43"/>
  <c r="CH43"/>
  <c r="CY42"/>
  <c r="CJ42"/>
  <c r="CH42"/>
  <c r="CY41"/>
  <c r="CJ41"/>
  <c r="CH41"/>
  <c r="CY40"/>
  <c r="CJ40"/>
  <c r="CH40"/>
  <c r="CY39"/>
  <c r="CJ39"/>
  <c r="CH39"/>
  <c r="CY38"/>
  <c r="CJ38"/>
  <c r="CH38"/>
  <c r="CY37"/>
  <c r="CJ37"/>
  <c r="CH37"/>
  <c r="CY36"/>
  <c r="CJ36"/>
  <c r="CH36"/>
  <c r="CY35"/>
  <c r="CJ35"/>
  <c r="CH35"/>
  <c r="CY34"/>
  <c r="CJ34"/>
  <c r="CH34"/>
  <c r="CY33"/>
  <c r="CJ33"/>
  <c r="CH33"/>
  <c r="CY32"/>
  <c r="CJ32"/>
  <c r="CH32"/>
  <c r="CY31"/>
  <c r="CJ31"/>
  <c r="CH31"/>
  <c r="CY30"/>
  <c r="CJ30"/>
  <c r="CH30"/>
  <c r="CY29"/>
  <c r="CJ29"/>
  <c r="CH29"/>
  <c r="CY28"/>
  <c r="CJ28"/>
  <c r="CH28"/>
  <c r="CY27"/>
  <c r="CJ27"/>
  <c r="CH27"/>
  <c r="CY26"/>
  <c r="CJ26"/>
  <c r="CH26"/>
  <c r="CY25"/>
  <c r="CJ25"/>
  <c r="CH25"/>
  <c r="CY24"/>
  <c r="CJ24"/>
  <c r="CH24"/>
  <c r="CY23"/>
  <c r="CJ23"/>
  <c r="CH23"/>
  <c r="CY22"/>
  <c r="CJ22"/>
  <c r="CH22"/>
  <c r="CY21"/>
  <c r="CJ21"/>
  <c r="CH21"/>
  <c r="CY20"/>
  <c r="CJ20"/>
  <c r="CH20"/>
  <c r="CY19"/>
  <c r="CJ19"/>
  <c r="CH19"/>
  <c r="CY18"/>
  <c r="CJ18"/>
  <c r="CH18"/>
  <c r="CY17"/>
  <c r="CJ17"/>
  <c r="CH17"/>
  <c r="CY16"/>
  <c r="CJ16"/>
  <c r="CH16"/>
  <c r="CY15"/>
  <c r="CJ15"/>
  <c r="CH15"/>
  <c r="CY14"/>
  <c r="CJ14"/>
  <c r="CH14"/>
  <c r="CY13"/>
  <c r="CJ13"/>
  <c r="CH13"/>
  <c r="CY12"/>
  <c r="CJ12"/>
  <c r="CH12"/>
  <c r="CY11"/>
  <c r="CJ11"/>
  <c r="CH11"/>
  <c r="CY10"/>
  <c r="CJ10"/>
  <c r="CH10"/>
  <c r="CY9"/>
  <c r="CJ9"/>
  <c r="CH9"/>
  <c r="CY8"/>
  <c r="CJ8"/>
  <c r="CH8"/>
  <c r="CY7"/>
  <c r="CJ7"/>
  <c r="CH7"/>
  <c r="CJ6"/>
  <c r="CH6"/>
  <c r="CY5"/>
  <c r="CH5"/>
  <c r="CJ5"/>
  <c r="BC32"/>
  <c r="BC33" s="1"/>
  <c r="BC34" s="1"/>
  <c r="BC35" s="1"/>
  <c r="BC36" s="1"/>
  <c r="BC24"/>
  <c r="BC25" s="1"/>
  <c r="BC26" s="1"/>
  <c r="BC27" s="1"/>
  <c r="BC28" s="1"/>
  <c r="BC17"/>
  <c r="DB30" i="4" l="1"/>
  <c r="DD30"/>
  <c r="DF30"/>
  <c r="DJ30" s="1"/>
  <c r="DN30"/>
  <c r="DB31"/>
  <c r="DD31"/>
  <c r="DF31"/>
  <c r="DJ31" s="1"/>
  <c r="DN31"/>
  <c r="DB32"/>
  <c r="DD32"/>
  <c r="DF32"/>
  <c r="DJ32" s="1"/>
  <c r="DN32"/>
  <c r="DB33"/>
  <c r="DD33"/>
  <c r="DF33"/>
  <c r="DJ33" s="1"/>
  <c r="DN33"/>
  <c r="DB34"/>
  <c r="DD34"/>
  <c r="DF34"/>
  <c r="DJ34" s="1"/>
  <c r="DN34"/>
  <c r="DB38"/>
  <c r="DD38"/>
  <c r="DF38"/>
  <c r="DJ38" s="1"/>
  <c r="DN38"/>
  <c r="DB39"/>
  <c r="DD39"/>
  <c r="DF39"/>
  <c r="DJ39" s="1"/>
  <c r="DN39"/>
  <c r="DB40"/>
  <c r="DD40"/>
  <c r="DF40"/>
  <c r="DJ40" s="1"/>
  <c r="DN40"/>
  <c r="DB41"/>
  <c r="DD41"/>
  <c r="DF41"/>
  <c r="DJ41" s="1"/>
  <c r="DN41"/>
  <c r="DB42"/>
  <c r="DD42"/>
  <c r="DF42"/>
  <c r="DJ42" s="1"/>
  <c r="DN42"/>
  <c r="DC30"/>
  <c r="DE30"/>
  <c r="DC31"/>
  <c r="DE31"/>
  <c r="DC32"/>
  <c r="DE32"/>
  <c r="DC33"/>
  <c r="DE33"/>
  <c r="DC34"/>
  <c r="DE34"/>
  <c r="DC38"/>
  <c r="DE38"/>
  <c r="DC39"/>
  <c r="DE39"/>
  <c r="DC40"/>
  <c r="DE40"/>
  <c r="DC41"/>
  <c r="DE41"/>
  <c r="DC42"/>
  <c r="DE42"/>
  <c r="DJ26"/>
  <c r="DJ9"/>
  <c r="DJ16"/>
  <c r="DJ18"/>
  <c r="DJ24"/>
  <c r="DJ7"/>
  <c r="DJ14"/>
  <c r="DJ15"/>
  <c r="DC8"/>
  <c r="DE8"/>
  <c r="DG8"/>
  <c r="DC17"/>
  <c r="DE17"/>
  <c r="DG17"/>
  <c r="DC22"/>
  <c r="DE22"/>
  <c r="DG22"/>
  <c r="DC23"/>
  <c r="DE23"/>
  <c r="DG23"/>
  <c r="DC25"/>
  <c r="DE25"/>
  <c r="DG25"/>
  <c r="DB6"/>
  <c r="DD6"/>
  <c r="DF6"/>
  <c r="DJ6" s="1"/>
  <c r="DN6"/>
  <c r="DC7"/>
  <c r="DH7" s="1"/>
  <c r="DE7"/>
  <c r="DI7" s="1"/>
  <c r="DB8"/>
  <c r="DD8"/>
  <c r="DF8"/>
  <c r="DC9"/>
  <c r="DH9" s="1"/>
  <c r="DE9"/>
  <c r="DI9" s="1"/>
  <c r="DK9" s="1"/>
  <c r="DB10"/>
  <c r="DD10"/>
  <c r="DF10"/>
  <c r="DJ10" s="1"/>
  <c r="DN10"/>
  <c r="DC14"/>
  <c r="DH14" s="1"/>
  <c r="DE14"/>
  <c r="DI14" s="1"/>
  <c r="DC15"/>
  <c r="DH15" s="1"/>
  <c r="DE15"/>
  <c r="DI15" s="1"/>
  <c r="DK15" s="1"/>
  <c r="DC16"/>
  <c r="DH16" s="1"/>
  <c r="DE16"/>
  <c r="DI16" s="1"/>
  <c r="DB17"/>
  <c r="DD17"/>
  <c r="DF17"/>
  <c r="DC18"/>
  <c r="DH18" s="1"/>
  <c r="DE18"/>
  <c r="DI18" s="1"/>
  <c r="DB22"/>
  <c r="DD22"/>
  <c r="DI22" s="1"/>
  <c r="DF22"/>
  <c r="DB23"/>
  <c r="DD23"/>
  <c r="DF23"/>
  <c r="DC24"/>
  <c r="DH24" s="1"/>
  <c r="DE24"/>
  <c r="DI24" s="1"/>
  <c r="DK24" s="1"/>
  <c r="DB25"/>
  <c r="DD25"/>
  <c r="DI25" s="1"/>
  <c r="DF25"/>
  <c r="DC26"/>
  <c r="DH26" s="1"/>
  <c r="DE26"/>
  <c r="DI26" s="1"/>
  <c r="DC6"/>
  <c r="DE6"/>
  <c r="DC10"/>
  <c r="DE10"/>
  <c r="J48"/>
  <c r="J49" s="1"/>
  <c r="J42"/>
  <c r="J43" s="1"/>
  <c r="J36"/>
  <c r="J37" s="1"/>
  <c r="J30"/>
  <c r="J31" s="1"/>
  <c r="J24"/>
  <c r="J25" s="1"/>
  <c r="J18"/>
  <c r="J19" s="1"/>
  <c r="BC18" i="2"/>
  <c r="BC19" s="1"/>
  <c r="BC20" s="1"/>
  <c r="O65"/>
  <c r="O66" s="1"/>
  <c r="O67" s="1"/>
  <c r="DN22"/>
  <c r="DN23"/>
  <c r="DN24"/>
  <c r="DN25"/>
  <c r="DN26"/>
  <c r="DN27"/>
  <c r="DN14"/>
  <c r="DN15"/>
  <c r="DN16"/>
  <c r="DN17"/>
  <c r="DN18"/>
  <c r="DN19"/>
  <c r="DI8" i="4" l="1"/>
  <c r="DI23"/>
  <c r="DI17"/>
  <c r="DJ23"/>
  <c r="DH23"/>
  <c r="DK18"/>
  <c r="DL18" s="1"/>
  <c r="DJ17"/>
  <c r="DH17"/>
  <c r="DK7"/>
  <c r="DL7" s="1"/>
  <c r="DK26"/>
  <c r="DL26" s="1"/>
  <c r="DH25"/>
  <c r="DJ25"/>
  <c r="DK25" s="1"/>
  <c r="DJ22"/>
  <c r="DK22" s="1"/>
  <c r="DH22"/>
  <c r="DK16"/>
  <c r="DL16" s="1"/>
  <c r="DK14"/>
  <c r="DL14" s="1"/>
  <c r="DJ8"/>
  <c r="DK8" s="1"/>
  <c r="DH8"/>
  <c r="DH42"/>
  <c r="DH41"/>
  <c r="DH40"/>
  <c r="DH39"/>
  <c r="DH38"/>
  <c r="DH34"/>
  <c r="DH33"/>
  <c r="DH32"/>
  <c r="DH31"/>
  <c r="DH30"/>
  <c r="DI42"/>
  <c r="DK42" s="1"/>
  <c r="DI41"/>
  <c r="DK41" s="1"/>
  <c r="DI40"/>
  <c r="DK40" s="1"/>
  <c r="DI39"/>
  <c r="DK39" s="1"/>
  <c r="DI38"/>
  <c r="DK38" s="1"/>
  <c r="DI34"/>
  <c r="DK34" s="1"/>
  <c r="DI33"/>
  <c r="DK33" s="1"/>
  <c r="DI32"/>
  <c r="DK32" s="1"/>
  <c r="DI31"/>
  <c r="DK31" s="1"/>
  <c r="DI30"/>
  <c r="DK30" s="1"/>
  <c r="DL15"/>
  <c r="DK23"/>
  <c r="DL9"/>
  <c r="DL24"/>
  <c r="DK17"/>
  <c r="DL17" s="1"/>
  <c r="DI10"/>
  <c r="DK10" s="1"/>
  <c r="DH6"/>
  <c r="DH10"/>
  <c r="DI6"/>
  <c r="DK6" s="1"/>
  <c r="O8" i="2"/>
  <c r="AR34" i="5"/>
  <c r="D10" i="4"/>
  <c r="D13" s="1"/>
  <c r="D16" s="1"/>
  <c r="D19" s="1"/>
  <c r="D22" s="1"/>
  <c r="D25" s="1"/>
  <c r="D28" s="1"/>
  <c r="D31" s="1"/>
  <c r="D34" s="1"/>
  <c r="D37" s="1"/>
  <c r="D40" s="1"/>
  <c r="D43" s="1"/>
  <c r="D46" s="1"/>
  <c r="D49" s="1"/>
  <c r="D52" s="1"/>
  <c r="D9"/>
  <c r="D12" s="1"/>
  <c r="D15" s="1"/>
  <c r="D18" s="1"/>
  <c r="D21" s="1"/>
  <c r="D24" s="1"/>
  <c r="D27" s="1"/>
  <c r="D30" s="1"/>
  <c r="D33" s="1"/>
  <c r="D36" s="1"/>
  <c r="D39" s="1"/>
  <c r="D42" s="1"/>
  <c r="D45" s="1"/>
  <c r="D48" s="1"/>
  <c r="D51" s="1"/>
  <c r="D54" s="1"/>
  <c r="D8"/>
  <c r="D11" s="1"/>
  <c r="D14" s="1"/>
  <c r="D17" s="1"/>
  <c r="D20" s="1"/>
  <c r="D23" s="1"/>
  <c r="D26" s="1"/>
  <c r="D29" s="1"/>
  <c r="D32" s="1"/>
  <c r="D35" s="1"/>
  <c r="D38" s="1"/>
  <c r="D41" s="1"/>
  <c r="D44" s="1"/>
  <c r="D47" s="1"/>
  <c r="D50" s="1"/>
  <c r="D53" s="1"/>
  <c r="A11" i="3"/>
  <c r="G24" i="4"/>
  <c r="G34" s="1"/>
  <c r="G44" s="1"/>
  <c r="G54" s="1"/>
  <c r="G23"/>
  <c r="G33" s="1"/>
  <c r="G43" s="1"/>
  <c r="G53" s="1"/>
  <c r="G22"/>
  <c r="G32" s="1"/>
  <c r="G42" s="1"/>
  <c r="G52" s="1"/>
  <c r="G21"/>
  <c r="G31" s="1"/>
  <c r="G41" s="1"/>
  <c r="G51" s="1"/>
  <c r="G20"/>
  <c r="G30" s="1"/>
  <c r="G40" s="1"/>
  <c r="G50" s="1"/>
  <c r="G19"/>
  <c r="G29" s="1"/>
  <c r="G39" s="1"/>
  <c r="G49" s="1"/>
  <c r="G18"/>
  <c r="G28" s="1"/>
  <c r="G38" s="1"/>
  <c r="G48" s="1"/>
  <c r="G17"/>
  <c r="G27" s="1"/>
  <c r="G37" s="1"/>
  <c r="G47" s="1"/>
  <c r="G16"/>
  <c r="G26" s="1"/>
  <c r="G36" s="1"/>
  <c r="G46" s="1"/>
  <c r="G15"/>
  <c r="G25" s="1"/>
  <c r="G35" s="1"/>
  <c r="G45" s="1"/>
  <c r="DL23" l="1"/>
  <c r="DL25"/>
  <c r="DL8"/>
  <c r="DL22"/>
  <c r="DM23" s="1"/>
  <c r="DL10"/>
  <c r="DL31"/>
  <c r="DL33"/>
  <c r="DL38"/>
  <c r="DL40"/>
  <c r="DL42"/>
  <c r="DL30"/>
  <c r="DL32"/>
  <c r="DL34"/>
  <c r="DL39"/>
  <c r="DL41"/>
  <c r="DM25"/>
  <c r="DL6"/>
  <c r="DM8" s="1"/>
  <c r="DM18"/>
  <c r="DM10"/>
  <c r="D13" i="3"/>
  <c r="D16" s="1"/>
  <c r="D19" s="1"/>
  <c r="D22" s="1"/>
  <c r="D25" s="1"/>
  <c r="D28" s="1"/>
  <c r="D31" s="1"/>
  <c r="D34" s="1"/>
  <c r="D12"/>
  <c r="D15" s="1"/>
  <c r="D18" s="1"/>
  <c r="D21" s="1"/>
  <c r="D24" s="1"/>
  <c r="D27" s="1"/>
  <c r="D30" s="1"/>
  <c r="D33" s="1"/>
  <c r="D11"/>
  <c r="D14" s="1"/>
  <c r="D17" s="1"/>
  <c r="D20" s="1"/>
  <c r="D23" s="1"/>
  <c r="D26" s="1"/>
  <c r="D29" s="1"/>
  <c r="D32" s="1"/>
  <c r="B11" i="6"/>
  <c r="B15" s="1"/>
  <c r="B19" s="1"/>
  <c r="B23" s="1"/>
  <c r="B27" s="1"/>
  <c r="B31" s="1"/>
  <c r="B35" s="1"/>
  <c r="B39" s="1"/>
  <c r="B43" s="1"/>
  <c r="B47" s="1"/>
  <c r="B51" s="1"/>
  <c r="AB86" i="4"/>
  <c r="B86"/>
  <c r="AB75"/>
  <c r="AB77"/>
  <c r="AB78" s="1"/>
  <c r="AB79" s="1"/>
  <c r="AB80" s="1"/>
  <c r="B75"/>
  <c r="AB68"/>
  <c r="B68"/>
  <c r="J5"/>
  <c r="J8" s="1"/>
  <c r="B77"/>
  <c r="B78" s="1"/>
  <c r="B79" s="1"/>
  <c r="B80" s="1"/>
  <c r="AB70"/>
  <c r="AB71" s="1"/>
  <c r="AB72" s="1"/>
  <c r="AB73" s="1"/>
  <c r="B70"/>
  <c r="B71" s="1"/>
  <c r="B72" s="1"/>
  <c r="B73" s="1"/>
  <c r="AB53" i="3"/>
  <c r="B53"/>
  <c r="AF10"/>
  <c r="AF16" s="1"/>
  <c r="O22" s="1"/>
  <c r="O10"/>
  <c r="AF15" s="1"/>
  <c r="O20" s="1"/>
  <c r="AF28" s="1"/>
  <c r="AF34" s="1"/>
  <c r="AF9"/>
  <c r="O16" s="1"/>
  <c r="AF21" s="1"/>
  <c r="AF26" s="1"/>
  <c r="O34" s="1"/>
  <c r="O9"/>
  <c r="AF14" s="1"/>
  <c r="AF22" s="1"/>
  <c r="O28" s="1"/>
  <c r="AF33" s="1"/>
  <c r="AF8"/>
  <c r="O15" s="1"/>
  <c r="O21" s="1"/>
  <c r="AF27" s="1"/>
  <c r="O33" s="1"/>
  <c r="O8"/>
  <c r="O14" s="1"/>
  <c r="AF20" s="1"/>
  <c r="O26" s="1"/>
  <c r="AF32" s="1"/>
  <c r="AF7"/>
  <c r="O7"/>
  <c r="AF6"/>
  <c r="O13" s="1"/>
  <c r="AF18" s="1"/>
  <c r="AF23" s="1"/>
  <c r="O31" s="1"/>
  <c r="O6"/>
  <c r="AF11" s="1"/>
  <c r="AF19" s="1"/>
  <c r="O25" s="1"/>
  <c r="AF30" s="1"/>
  <c r="AF5"/>
  <c r="O12" s="1"/>
  <c r="O18" s="1"/>
  <c r="AF24" s="1"/>
  <c r="O30" s="1"/>
  <c r="O5"/>
  <c r="O11" s="1"/>
  <c r="AF17" s="1"/>
  <c r="O23" s="1"/>
  <c r="AF29" s="1"/>
  <c r="AB55"/>
  <c r="AB56" s="1"/>
  <c r="AB57" s="1"/>
  <c r="AB58" s="1"/>
  <c r="AB59" s="1"/>
  <c r="B55"/>
  <c r="B56" s="1"/>
  <c r="B57" s="1"/>
  <c r="B58" s="1"/>
  <c r="B59" s="1"/>
  <c r="G16"/>
  <c r="G22" s="1"/>
  <c r="G28" s="1"/>
  <c r="G34" s="1"/>
  <c r="G15"/>
  <c r="G21" s="1"/>
  <c r="G27" s="1"/>
  <c r="G33" s="1"/>
  <c r="G14"/>
  <c r="G20" s="1"/>
  <c r="G26" s="1"/>
  <c r="G32" s="1"/>
  <c r="G13"/>
  <c r="G19" s="1"/>
  <c r="G25" s="1"/>
  <c r="G31" s="1"/>
  <c r="G12"/>
  <c r="G18" s="1"/>
  <c r="G24" s="1"/>
  <c r="G30" s="1"/>
  <c r="G11"/>
  <c r="G17" s="1"/>
  <c r="G23" s="1"/>
  <c r="G29" s="1"/>
  <c r="D10"/>
  <c r="D9"/>
  <c r="D8"/>
  <c r="AF13"/>
  <c r="O19" s="1"/>
  <c r="A6"/>
  <c r="A7" s="1"/>
  <c r="A8" s="1"/>
  <c r="A9" s="1"/>
  <c r="A10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4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J8" i="3"/>
  <c r="O61" i="2"/>
  <c r="BC30" s="1"/>
  <c r="AB53"/>
  <c r="BC22" s="1"/>
  <c r="AB55"/>
  <c r="AB56" s="1"/>
  <c r="AB57" s="1"/>
  <c r="AB58" s="1"/>
  <c r="AB59" s="1"/>
  <c r="B53"/>
  <c r="BC14" s="1"/>
  <c r="B55"/>
  <c r="B56" s="1"/>
  <c r="B57" s="1"/>
  <c r="B58" s="1"/>
  <c r="B59" s="1"/>
  <c r="DM24" i="4" l="1"/>
  <c r="DM41"/>
  <c r="DM39"/>
  <c r="DM42"/>
  <c r="DM40"/>
  <c r="DM38"/>
  <c r="DM33"/>
  <c r="DM31"/>
  <c r="DM34"/>
  <c r="DM32"/>
  <c r="DM30"/>
  <c r="DM7"/>
  <c r="DM26"/>
  <c r="DM22"/>
  <c r="DM6"/>
  <c r="DM9"/>
  <c r="DM14"/>
  <c r="DM17"/>
  <c r="DM15"/>
  <c r="DM16"/>
  <c r="AF12" i="3"/>
  <c r="J11"/>
  <c r="J14" s="1"/>
  <c r="J17" s="1"/>
  <c r="J20" s="1"/>
  <c r="J23" s="1"/>
  <c r="J26" s="1"/>
  <c r="J29" s="1"/>
  <c r="J32" s="1"/>
  <c r="J11" i="4"/>
  <c r="J9"/>
  <c r="J10" s="1"/>
  <c r="J6"/>
  <c r="J7" s="1"/>
  <c r="O32" i="3"/>
  <c r="O27"/>
  <c r="O29"/>
  <c r="O24"/>
  <c r="J6"/>
  <c r="G22" i="2"/>
  <c r="G31" s="1"/>
  <c r="G40" s="1"/>
  <c r="G49" s="1"/>
  <c r="G21"/>
  <c r="G30" s="1"/>
  <c r="G39" s="1"/>
  <c r="G48" s="1"/>
  <c r="G20"/>
  <c r="G29" s="1"/>
  <c r="G38" s="1"/>
  <c r="G47" s="1"/>
  <c r="G19"/>
  <c r="G28" s="1"/>
  <c r="G37" s="1"/>
  <c r="G46" s="1"/>
  <c r="G18"/>
  <c r="G27" s="1"/>
  <c r="G36" s="1"/>
  <c r="G45" s="1"/>
  <c r="G17"/>
  <c r="G26" s="1"/>
  <c r="G35" s="1"/>
  <c r="G44" s="1"/>
  <c r="G16"/>
  <c r="G25" s="1"/>
  <c r="G34" s="1"/>
  <c r="G43" s="1"/>
  <c r="G15"/>
  <c r="G24" s="1"/>
  <c r="G33" s="1"/>
  <c r="G42" s="1"/>
  <c r="D10"/>
  <c r="D13" s="1"/>
  <c r="D16" s="1"/>
  <c r="D19" s="1"/>
  <c r="D22" s="1"/>
  <c r="D25" s="1"/>
  <c r="D28" s="1"/>
  <c r="D31" s="1"/>
  <c r="D34" s="1"/>
  <c r="D37" s="1"/>
  <c r="D40" s="1"/>
  <c r="D43" s="1"/>
  <c r="D46" s="1"/>
  <c r="D49" s="1"/>
  <c r="D9"/>
  <c r="D12" s="1"/>
  <c r="D15" s="1"/>
  <c r="D18" s="1"/>
  <c r="D21" s="1"/>
  <c r="D24" s="1"/>
  <c r="D27" s="1"/>
  <c r="D30" s="1"/>
  <c r="D33" s="1"/>
  <c r="D36" s="1"/>
  <c r="D39" s="1"/>
  <c r="D42" s="1"/>
  <c r="D45" s="1"/>
  <c r="D48" s="1"/>
  <c r="AF13"/>
  <c r="AF22" s="1"/>
  <c r="O31" s="1"/>
  <c r="O13"/>
  <c r="AF21" s="1"/>
  <c r="O29" s="1"/>
  <c r="AF40" s="1"/>
  <c r="AF49" s="1"/>
  <c r="AF12"/>
  <c r="O22" s="1"/>
  <c r="AF30" s="1"/>
  <c r="AF38" s="1"/>
  <c r="O49" s="1"/>
  <c r="O12"/>
  <c r="AF20" s="1"/>
  <c r="AF31" s="1"/>
  <c r="O40" s="1"/>
  <c r="AF48" s="1"/>
  <c r="AF11"/>
  <c r="O21" s="1"/>
  <c r="O30" s="1"/>
  <c r="AF39" s="1"/>
  <c r="O48" s="1"/>
  <c r="O11"/>
  <c r="O20" s="1"/>
  <c r="AF29" s="1"/>
  <c r="O38" s="1"/>
  <c r="AF47" s="1"/>
  <c r="AF7"/>
  <c r="AF16" s="1"/>
  <c r="O25" s="1"/>
  <c r="AF10"/>
  <c r="AF19" s="1"/>
  <c r="O28" s="1"/>
  <c r="O10"/>
  <c r="AF18" s="1"/>
  <c r="O26" s="1"/>
  <c r="AF37" s="1"/>
  <c r="AF46" s="1"/>
  <c r="AF9"/>
  <c r="O19" s="1"/>
  <c r="AF27" s="1"/>
  <c r="AF35" s="1"/>
  <c r="O46" s="1"/>
  <c r="O9"/>
  <c r="AF17" s="1"/>
  <c r="AF28" s="1"/>
  <c r="O37" s="1"/>
  <c r="AF45" s="1"/>
  <c r="AF8"/>
  <c r="O18" s="1"/>
  <c r="O27" s="1"/>
  <c r="AF36" s="1"/>
  <c r="O45" s="1"/>
  <c r="O17"/>
  <c r="AF26" s="1"/>
  <c r="O35" s="1"/>
  <c r="AF44" s="1"/>
  <c r="O7"/>
  <c r="AF15" s="1"/>
  <c r="O23" s="1"/>
  <c r="AF34" s="1"/>
  <c r="AF43" s="1"/>
  <c r="AF6"/>
  <c r="O16" s="1"/>
  <c r="AF24" s="1"/>
  <c r="AF32" s="1"/>
  <c r="O43" s="1"/>
  <c r="O6"/>
  <c r="AF14" s="1"/>
  <c r="AF25" s="1"/>
  <c r="O34" s="1"/>
  <c r="AF42" s="1"/>
  <c r="AF5"/>
  <c r="O15" s="1"/>
  <c r="O24" s="1"/>
  <c r="AF33" s="1"/>
  <c r="O42" s="1"/>
  <c r="O5"/>
  <c r="G14"/>
  <c r="G23" s="1"/>
  <c r="G32" s="1"/>
  <c r="G41" s="1"/>
  <c r="J5"/>
  <c r="J8" s="1"/>
  <c r="J11" s="1"/>
  <c r="J14" s="1"/>
  <c r="J17" s="1"/>
  <c r="J20" s="1"/>
  <c r="J23" s="1"/>
  <c r="J26" s="1"/>
  <c r="J29" s="1"/>
  <c r="J32" s="1"/>
  <c r="J35" s="1"/>
  <c r="J38" s="1"/>
  <c r="J41" s="1"/>
  <c r="J44" s="1"/>
  <c r="J47" s="1"/>
  <c r="D8"/>
  <c r="D11" s="1"/>
  <c r="D14" s="1"/>
  <c r="D17" s="1"/>
  <c r="D20" s="1"/>
  <c r="D23" s="1"/>
  <c r="D26" s="1"/>
  <c r="D29" s="1"/>
  <c r="D32" s="1"/>
  <c r="D35" s="1"/>
  <c r="D38" s="1"/>
  <c r="D41" s="1"/>
  <c r="D44" s="1"/>
  <c r="D47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BE35" i="4" l="1"/>
  <c r="D80" s="1"/>
  <c r="BE33"/>
  <c r="D78" s="1"/>
  <c r="BE31"/>
  <c r="BE34"/>
  <c r="D79" s="1"/>
  <c r="BE32"/>
  <c r="BE26"/>
  <c r="AD72" s="1"/>
  <c r="BE24"/>
  <c r="BE27"/>
  <c r="AD73" s="1"/>
  <c r="BE25"/>
  <c r="AD71" s="1"/>
  <c r="BE23"/>
  <c r="BE42"/>
  <c r="AD79" s="1"/>
  <c r="BE40"/>
  <c r="BE43"/>
  <c r="AD80" s="1"/>
  <c r="BE41"/>
  <c r="AD78" s="1"/>
  <c r="BE39"/>
  <c r="BE51"/>
  <c r="D91" s="1"/>
  <c r="BE49"/>
  <c r="D89" s="1"/>
  <c r="BE47"/>
  <c r="D87" s="1"/>
  <c r="BE50"/>
  <c r="D90" s="1"/>
  <c r="BE48"/>
  <c r="D88" s="1"/>
  <c r="BE18"/>
  <c r="D72" s="1"/>
  <c r="BE17"/>
  <c r="D71" s="1"/>
  <c r="BE16"/>
  <c r="BE15"/>
  <c r="N7" i="6" s="1"/>
  <c r="BE19" i="4"/>
  <c r="D73" s="1"/>
  <c r="O17" i="3"/>
  <c r="O14" i="2"/>
  <c r="AF23" s="1"/>
  <c r="O32" s="1"/>
  <c r="AF41" s="1"/>
  <c r="J14" i="4"/>
  <c r="J12"/>
  <c r="J13" s="1"/>
  <c r="O47" i="2"/>
  <c r="O39"/>
  <c r="J9" i="3"/>
  <c r="J7"/>
  <c r="J10" s="1"/>
  <c r="O44" i="2"/>
  <c r="O36"/>
  <c r="J6"/>
  <c r="J9" s="1"/>
  <c r="J12" s="1"/>
  <c r="J15" s="1"/>
  <c r="J18" s="1"/>
  <c r="J21" s="1"/>
  <c r="J24" s="1"/>
  <c r="J27" s="1"/>
  <c r="J30" s="1"/>
  <c r="J33" s="1"/>
  <c r="J36" s="1"/>
  <c r="J39" s="1"/>
  <c r="J42" s="1"/>
  <c r="J45" s="1"/>
  <c r="J48" s="1"/>
  <c r="O33"/>
  <c r="DD11" s="1"/>
  <c r="O41"/>
  <c r="D70" i="4" l="1"/>
  <c r="AE11" i="6"/>
  <c r="AD76" i="4"/>
  <c r="N19" i="6"/>
  <c r="AD70" i="4"/>
  <c r="AE7" i="6"/>
  <c r="D77" i="4"/>
  <c r="AE19" i="6"/>
  <c r="D76" i="4"/>
  <c r="N15" i="6"/>
  <c r="AD77" i="4"/>
  <c r="AE15" i="6"/>
  <c r="AD69" i="4"/>
  <c r="N11" i="6"/>
  <c r="BY50" i="4"/>
  <c r="X90" s="1"/>
  <c r="BQ50"/>
  <c r="P90" s="1"/>
  <c r="BW50"/>
  <c r="V90" s="1"/>
  <c r="BT50"/>
  <c r="S90" s="1"/>
  <c r="BW49"/>
  <c r="V89" s="1"/>
  <c r="BY49"/>
  <c r="X89" s="1"/>
  <c r="BQ49"/>
  <c r="P89" s="1"/>
  <c r="BT49"/>
  <c r="S89" s="1"/>
  <c r="BW39"/>
  <c r="AV76" s="1"/>
  <c r="BQ39"/>
  <c r="AP76" s="1"/>
  <c r="BY39"/>
  <c r="AX76" s="1"/>
  <c r="BT39"/>
  <c r="AS76" s="1"/>
  <c r="BW43"/>
  <c r="AV80" s="1"/>
  <c r="BY43"/>
  <c r="AX80" s="1"/>
  <c r="BQ43"/>
  <c r="AP80" s="1"/>
  <c r="BT43"/>
  <c r="AS80" s="1"/>
  <c r="BY42"/>
  <c r="AX79" s="1"/>
  <c r="BW42"/>
  <c r="AV79" s="1"/>
  <c r="BQ42"/>
  <c r="AP79" s="1"/>
  <c r="BT42"/>
  <c r="AS79" s="1"/>
  <c r="BW25"/>
  <c r="AV71" s="1"/>
  <c r="BY25"/>
  <c r="AX71" s="1"/>
  <c r="BQ25"/>
  <c r="AP71" s="1"/>
  <c r="BT25"/>
  <c r="AS71" s="1"/>
  <c r="BY24"/>
  <c r="AX70" s="1"/>
  <c r="BW24"/>
  <c r="AV70" s="1"/>
  <c r="BQ24"/>
  <c r="AP70" s="1"/>
  <c r="BT24"/>
  <c r="AS70" s="1"/>
  <c r="BY32"/>
  <c r="X77" s="1"/>
  <c r="BQ32"/>
  <c r="P77" s="1"/>
  <c r="BW32"/>
  <c r="V77" s="1"/>
  <c r="BT32"/>
  <c r="S77" s="1"/>
  <c r="BY31"/>
  <c r="X76" s="1"/>
  <c r="BT31"/>
  <c r="S76" s="1"/>
  <c r="BW31"/>
  <c r="V76" s="1"/>
  <c r="BQ31"/>
  <c r="P76" s="1"/>
  <c r="BW35"/>
  <c r="V80" s="1"/>
  <c r="BY35"/>
  <c r="X80" s="1"/>
  <c r="BQ35"/>
  <c r="P80" s="1"/>
  <c r="BT35"/>
  <c r="S80" s="1"/>
  <c r="BY15"/>
  <c r="X69" s="1"/>
  <c r="D69"/>
  <c r="BY48"/>
  <c r="X88" s="1"/>
  <c r="BQ48"/>
  <c r="P88" s="1"/>
  <c r="BW48"/>
  <c r="V88" s="1"/>
  <c r="BT48"/>
  <c r="S88" s="1"/>
  <c r="BY47"/>
  <c r="X87" s="1"/>
  <c r="BT47"/>
  <c r="S87" s="1"/>
  <c r="BW47"/>
  <c r="V87" s="1"/>
  <c r="BQ47"/>
  <c r="P87" s="1"/>
  <c r="BW51"/>
  <c r="V91" s="1"/>
  <c r="BY51"/>
  <c r="X91" s="1"/>
  <c r="BQ51"/>
  <c r="P91" s="1"/>
  <c r="BT51"/>
  <c r="S91" s="1"/>
  <c r="BW41"/>
  <c r="AV78" s="1"/>
  <c r="BY41"/>
  <c r="AX78" s="1"/>
  <c r="BQ41"/>
  <c r="AP78" s="1"/>
  <c r="BT41"/>
  <c r="AS78" s="1"/>
  <c r="BY40"/>
  <c r="AX77" s="1"/>
  <c r="BW40"/>
  <c r="AV77" s="1"/>
  <c r="BQ40"/>
  <c r="AP77" s="1"/>
  <c r="BT40"/>
  <c r="AS77" s="1"/>
  <c r="BW23"/>
  <c r="AV69" s="1"/>
  <c r="BQ23"/>
  <c r="AP69" s="1"/>
  <c r="BY23"/>
  <c r="AX69" s="1"/>
  <c r="BT23"/>
  <c r="AS69" s="1"/>
  <c r="BW27"/>
  <c r="AV73" s="1"/>
  <c r="BY27"/>
  <c r="AX73" s="1"/>
  <c r="BQ27"/>
  <c r="AP73" s="1"/>
  <c r="BT27"/>
  <c r="AS73" s="1"/>
  <c r="BY26"/>
  <c r="AX72" s="1"/>
  <c r="BW26"/>
  <c r="AV72" s="1"/>
  <c r="BQ26"/>
  <c r="AP72" s="1"/>
  <c r="BT26"/>
  <c r="AS72" s="1"/>
  <c r="BY34"/>
  <c r="X79" s="1"/>
  <c r="BQ34"/>
  <c r="P79" s="1"/>
  <c r="BW34"/>
  <c r="V79" s="1"/>
  <c r="BT34"/>
  <c r="S79" s="1"/>
  <c r="BW33"/>
  <c r="V78" s="1"/>
  <c r="BY33"/>
  <c r="X78" s="1"/>
  <c r="BQ33"/>
  <c r="P78" s="1"/>
  <c r="BT33"/>
  <c r="S78" s="1"/>
  <c r="BT15"/>
  <c r="S69" s="1"/>
  <c r="BW15"/>
  <c r="V69" s="1"/>
  <c r="BQ15"/>
  <c r="P69" s="1"/>
  <c r="BY17"/>
  <c r="X71" s="1"/>
  <c r="BT17"/>
  <c r="S71" s="1"/>
  <c r="BQ17"/>
  <c r="P71" s="1"/>
  <c r="BW17"/>
  <c r="V71" s="1"/>
  <c r="BW19"/>
  <c r="V73" s="1"/>
  <c r="BQ19"/>
  <c r="P73" s="1"/>
  <c r="BY19"/>
  <c r="X73" s="1"/>
  <c r="BT19"/>
  <c r="S73" s="1"/>
  <c r="BY16"/>
  <c r="X70" s="1"/>
  <c r="BT16"/>
  <c r="S70" s="1"/>
  <c r="BW16"/>
  <c r="V70" s="1"/>
  <c r="BQ16"/>
  <c r="P70" s="1"/>
  <c r="BY18"/>
  <c r="X72" s="1"/>
  <c r="BT18"/>
  <c r="S72" s="1"/>
  <c r="BQ18"/>
  <c r="P72" s="1"/>
  <c r="BW18"/>
  <c r="V72" s="1"/>
  <c r="AF25" i="3"/>
  <c r="DD18"/>
  <c r="DD16"/>
  <c r="DF15"/>
  <c r="DD15"/>
  <c r="DB15"/>
  <c r="DF14"/>
  <c r="DD14"/>
  <c r="DF11"/>
  <c r="DD11"/>
  <c r="DB11"/>
  <c r="DF9"/>
  <c r="DD9"/>
  <c r="DB9"/>
  <c r="DF7"/>
  <c r="DD7"/>
  <c r="DB7"/>
  <c r="DB14"/>
  <c r="DF16"/>
  <c r="DF18"/>
  <c r="DB16"/>
  <c r="DB18"/>
  <c r="DB6"/>
  <c r="DD6"/>
  <c r="DF6"/>
  <c r="DB8"/>
  <c r="DD8"/>
  <c r="DF8"/>
  <c r="DB10"/>
  <c r="DD10"/>
  <c r="DF10"/>
  <c r="DB17"/>
  <c r="DD17"/>
  <c r="DF17"/>
  <c r="DB19"/>
  <c r="DD19"/>
  <c r="DF19"/>
  <c r="DD19" i="2"/>
  <c r="DD17"/>
  <c r="DB19"/>
  <c r="DB18"/>
  <c r="DB17"/>
  <c r="DB16"/>
  <c r="DB15"/>
  <c r="DB14"/>
  <c r="DB27"/>
  <c r="DB26"/>
  <c r="DB25"/>
  <c r="DB24"/>
  <c r="DB23"/>
  <c r="DB22"/>
  <c r="DF8"/>
  <c r="DF10"/>
  <c r="DB7"/>
  <c r="DD8"/>
  <c r="DD16"/>
  <c r="DD14"/>
  <c r="DD26"/>
  <c r="DD24"/>
  <c r="DD22"/>
  <c r="DB9"/>
  <c r="DB11"/>
  <c r="DB8"/>
  <c r="DD9"/>
  <c r="DD18"/>
  <c r="DF19"/>
  <c r="DF18"/>
  <c r="DF17"/>
  <c r="DF16"/>
  <c r="DF15"/>
  <c r="DF14"/>
  <c r="DF27"/>
  <c r="DF26"/>
  <c r="DF25"/>
  <c r="DF24"/>
  <c r="DF23"/>
  <c r="DF22"/>
  <c r="DF6"/>
  <c r="DF9"/>
  <c r="DF11"/>
  <c r="DD6"/>
  <c r="DD10"/>
  <c r="DD15"/>
  <c r="DD27"/>
  <c r="DD25"/>
  <c r="DD23"/>
  <c r="DF7"/>
  <c r="DB10"/>
  <c r="DB6"/>
  <c r="DD7"/>
  <c r="J12" i="3"/>
  <c r="J15" s="1"/>
  <c r="J18" s="1"/>
  <c r="J21" s="1"/>
  <c r="J24" s="1"/>
  <c r="J27" s="1"/>
  <c r="J30" s="1"/>
  <c r="J33" s="1"/>
  <c r="J13"/>
  <c r="J16" s="1"/>
  <c r="J19" s="1"/>
  <c r="J22" s="1"/>
  <c r="J25" s="1"/>
  <c r="J28" s="1"/>
  <c r="J31" s="1"/>
  <c r="J34" s="1"/>
  <c r="J7" i="2"/>
  <c r="J10" s="1"/>
  <c r="J13" s="1"/>
  <c r="J16" s="1"/>
  <c r="J19" s="1"/>
  <c r="J22" s="1"/>
  <c r="J25" s="1"/>
  <c r="J28" s="1"/>
  <c r="J31" s="1"/>
  <c r="J34" s="1"/>
  <c r="J37" s="1"/>
  <c r="J40" s="1"/>
  <c r="J43" s="1"/>
  <c r="J46" s="1"/>
  <c r="J49" s="1"/>
  <c r="AF31" i="3" l="1"/>
  <c r="DG18"/>
  <c r="DG16"/>
  <c r="DG15"/>
  <c r="DG14"/>
  <c r="DG11"/>
  <c r="DG9"/>
  <c r="DG7"/>
  <c r="DC6"/>
  <c r="DE6"/>
  <c r="DG6"/>
  <c r="DE19"/>
  <c r="DC8"/>
  <c r="DE8"/>
  <c r="DG8"/>
  <c r="DC10"/>
  <c r="DE10"/>
  <c r="DG10"/>
  <c r="DC17"/>
  <c r="DE17"/>
  <c r="DG17"/>
  <c r="DC19"/>
  <c r="DG19"/>
  <c r="DC7"/>
  <c r="DH7" s="1"/>
  <c r="DE7"/>
  <c r="DI7" s="1"/>
  <c r="DC9"/>
  <c r="DH9" s="1"/>
  <c r="DE9"/>
  <c r="DI9" s="1"/>
  <c r="DC11"/>
  <c r="DH11" s="1"/>
  <c r="DE11"/>
  <c r="DI11" s="1"/>
  <c r="DC14"/>
  <c r="DH14" s="1"/>
  <c r="DE14"/>
  <c r="DI14" s="1"/>
  <c r="DC15"/>
  <c r="DH15" s="1"/>
  <c r="DE15"/>
  <c r="DI15" s="1"/>
  <c r="DC16"/>
  <c r="DH16" s="1"/>
  <c r="DE16"/>
  <c r="DI16" s="1"/>
  <c r="DC18"/>
  <c r="DH18" s="1"/>
  <c r="DE18"/>
  <c r="DI18" s="1"/>
  <c r="DJ19"/>
  <c r="DI19"/>
  <c r="DH19"/>
  <c r="DJ17"/>
  <c r="DI17"/>
  <c r="DH17"/>
  <c r="DJ10"/>
  <c r="DI10"/>
  <c r="DH10"/>
  <c r="DJ8"/>
  <c r="DI8"/>
  <c r="DH8"/>
  <c r="DJ6"/>
  <c r="DI6"/>
  <c r="DH6"/>
  <c r="DJ18"/>
  <c r="DJ16"/>
  <c r="DJ7"/>
  <c r="DJ9"/>
  <c r="DJ11"/>
  <c r="DJ14"/>
  <c r="DJ15"/>
  <c r="DK17" l="1"/>
  <c r="DK10"/>
  <c r="DK8"/>
  <c r="DK6"/>
  <c r="DL6" s="1"/>
  <c r="DL8"/>
  <c r="DL10"/>
  <c r="DL17"/>
  <c r="DK19"/>
  <c r="DL19" s="1"/>
  <c r="DK18"/>
  <c r="DL18"/>
  <c r="DK16"/>
  <c r="DL16"/>
  <c r="DK15"/>
  <c r="DL15"/>
  <c r="DK14"/>
  <c r="DL14"/>
  <c r="DM14" s="1"/>
  <c r="DK11"/>
  <c r="DL11" s="1"/>
  <c r="DK9"/>
  <c r="DL9" s="1"/>
  <c r="DK7"/>
  <c r="DL7" s="1"/>
  <c r="DM6" l="1"/>
  <c r="DM7"/>
  <c r="DM9"/>
  <c r="DM11"/>
  <c r="DM15"/>
  <c r="DM16"/>
  <c r="DM18"/>
  <c r="DM19"/>
  <c r="DM17"/>
  <c r="DM10"/>
  <c r="DM8"/>
  <c r="BE17" s="1"/>
  <c r="D28" i="5" s="1"/>
  <c r="O19" i="4" s="1"/>
  <c r="O50" l="1"/>
  <c r="AF29"/>
  <c r="AF40"/>
  <c r="BE24" i="3"/>
  <c r="AG26" i="5" s="1"/>
  <c r="O12" i="4" s="1"/>
  <c r="BE23" i="3"/>
  <c r="D19" i="5" s="1"/>
  <c r="O6" i="4" s="1"/>
  <c r="AD54" i="3"/>
  <c r="BY23"/>
  <c r="AX54" s="1"/>
  <c r="BT23"/>
  <c r="AS54" s="1"/>
  <c r="BW23"/>
  <c r="AV54" s="1"/>
  <c r="BQ23"/>
  <c r="AP54" s="1"/>
  <c r="AD55"/>
  <c r="BW24"/>
  <c r="AV55" s="1"/>
  <c r="BQ24"/>
  <c r="AP55" s="1"/>
  <c r="BY24"/>
  <c r="AX55" s="1"/>
  <c r="BT24"/>
  <c r="AS55" s="1"/>
  <c r="BE25"/>
  <c r="D25" i="5" s="1"/>
  <c r="AF9" i="4" s="1"/>
  <c r="BE26" i="3"/>
  <c r="AG20" i="5" s="1"/>
  <c r="AF8" i="4" s="1"/>
  <c r="BE27" i="3"/>
  <c r="D41" i="5" s="1"/>
  <c r="O23" i="4" s="1"/>
  <c r="BE28" i="3"/>
  <c r="D56"/>
  <c r="BY17"/>
  <c r="X56" s="1"/>
  <c r="BT17"/>
  <c r="S56" s="1"/>
  <c r="BW17"/>
  <c r="V56" s="1"/>
  <c r="BQ17"/>
  <c r="P56" s="1"/>
  <c r="BE20"/>
  <c r="BE18"/>
  <c r="D20" i="5" s="1"/>
  <c r="AF6" i="4" s="1"/>
  <c r="BE16" i="3"/>
  <c r="AG21" i="5" s="1"/>
  <c r="O17" i="4" s="1"/>
  <c r="BE15" i="3"/>
  <c r="AG24" i="5" s="1"/>
  <c r="O11" i="4" s="1"/>
  <c r="BE19" i="3"/>
  <c r="AF14" i="4" s="1"/>
  <c r="AF43" l="1"/>
  <c r="O33"/>
  <c r="O53"/>
  <c r="AF51"/>
  <c r="O32"/>
  <c r="AF21"/>
  <c r="O48"/>
  <c r="AF38"/>
  <c r="AF27"/>
  <c r="AF35"/>
  <c r="O45"/>
  <c r="O25"/>
  <c r="O54"/>
  <c r="AF33"/>
  <c r="AF44"/>
  <c r="AF37"/>
  <c r="O47"/>
  <c r="O27"/>
  <c r="O20"/>
  <c r="O39"/>
  <c r="AF50"/>
  <c r="AF16"/>
  <c r="AF26"/>
  <c r="O36"/>
  <c r="AF32"/>
  <c r="O42"/>
  <c r="AF22"/>
  <c r="AD59" i="3"/>
  <c r="BW28"/>
  <c r="AV59" s="1"/>
  <c r="BQ28"/>
  <c r="AP59" s="1"/>
  <c r="BY28"/>
  <c r="AX59" s="1"/>
  <c r="BT28"/>
  <c r="AS59" s="1"/>
  <c r="AD58"/>
  <c r="BW27"/>
  <c r="AV58" s="1"/>
  <c r="BQ27"/>
  <c r="AP58" s="1"/>
  <c r="BY27"/>
  <c r="AX58" s="1"/>
  <c r="BT27"/>
  <c r="AS58" s="1"/>
  <c r="AD57"/>
  <c r="BW26"/>
  <c r="AV57" s="1"/>
  <c r="BQ26"/>
  <c r="AP57" s="1"/>
  <c r="BY26"/>
  <c r="AX57" s="1"/>
  <c r="BT26"/>
  <c r="AS57" s="1"/>
  <c r="AD56"/>
  <c r="BW25"/>
  <c r="AV56" s="1"/>
  <c r="BQ25"/>
  <c r="AP56" s="1"/>
  <c r="BY25"/>
  <c r="AX56" s="1"/>
  <c r="BT25"/>
  <c r="AS56" s="1"/>
  <c r="BW19"/>
  <c r="V58" s="1"/>
  <c r="BQ19"/>
  <c r="P58" s="1"/>
  <c r="BY19"/>
  <c r="X58" s="1"/>
  <c r="BT19"/>
  <c r="S58" s="1"/>
  <c r="D58"/>
  <c r="D54"/>
  <c r="BW15"/>
  <c r="V54" s="1"/>
  <c r="BQ15"/>
  <c r="P54" s="1"/>
  <c r="BY15"/>
  <c r="X54" s="1"/>
  <c r="BT15"/>
  <c r="S54" s="1"/>
  <c r="D55"/>
  <c r="BY16"/>
  <c r="X55" s="1"/>
  <c r="BT16"/>
  <c r="S55" s="1"/>
  <c r="BW16"/>
  <c r="V55" s="1"/>
  <c r="BQ16"/>
  <c r="P55" s="1"/>
  <c r="D57"/>
  <c r="BY18"/>
  <c r="X57" s="1"/>
  <c r="BT18"/>
  <c r="S57" s="1"/>
  <c r="BW18"/>
  <c r="V57" s="1"/>
  <c r="BQ18"/>
  <c r="P57" s="1"/>
  <c r="D59"/>
  <c r="BY20"/>
  <c r="X59" s="1"/>
  <c r="BT20"/>
  <c r="S59" s="1"/>
  <c r="BW20"/>
  <c r="V59" s="1"/>
  <c r="BQ20"/>
  <c r="P59" s="1"/>
  <c r="I11" i="6" l="1"/>
  <c r="I19" s="1"/>
  <c r="I27" s="1"/>
  <c r="I35" s="1"/>
  <c r="I43" s="1"/>
  <c r="I7"/>
  <c r="I15" s="1"/>
  <c r="I23" s="1"/>
  <c r="I31" s="1"/>
  <c r="I39" s="1"/>
  <c r="I51" l="1"/>
  <c r="DG26" i="2"/>
  <c r="DJ26" s="1"/>
  <c r="DG7"/>
  <c r="DJ7" s="1"/>
  <c r="DG6"/>
  <c r="DJ6" s="1"/>
  <c r="DE18"/>
  <c r="DI18" s="1"/>
  <c r="DE9"/>
  <c r="DI9" s="1"/>
  <c r="DE6"/>
  <c r="DI6" s="1"/>
  <c r="DG8"/>
  <c r="DJ8" s="1"/>
  <c r="DE17"/>
  <c r="DI17" s="1"/>
  <c r="DE23"/>
  <c r="DI23" s="1"/>
  <c r="DC11"/>
  <c r="DH11" s="1"/>
  <c r="DG18"/>
  <c r="DJ18" s="1"/>
  <c r="DG23"/>
  <c r="DJ23" s="1"/>
  <c r="DG9"/>
  <c r="DJ9" s="1"/>
  <c r="DG14"/>
  <c r="DJ14" s="1"/>
  <c r="DE22"/>
  <c r="DI22" s="1"/>
  <c r="DG11"/>
  <c r="DJ11" s="1"/>
  <c r="DG16"/>
  <c r="DJ16" s="1"/>
  <c r="DG27"/>
  <c r="DJ27" s="1"/>
  <c r="DG19"/>
  <c r="DJ19" s="1"/>
  <c r="DG24"/>
  <c r="DJ24" s="1"/>
  <c r="DG17"/>
  <c r="DJ17" s="1"/>
  <c r="DG22"/>
  <c r="DJ22" s="1"/>
  <c r="DG25"/>
  <c r="DJ25" s="1"/>
  <c r="DG10"/>
  <c r="DJ10" s="1"/>
  <c r="DE19"/>
  <c r="DI19" s="1"/>
  <c r="DK19" s="1"/>
  <c r="DE26"/>
  <c r="DI26" s="1"/>
  <c r="DE14"/>
  <c r="DI14" s="1"/>
  <c r="DG15"/>
  <c r="DJ15" s="1"/>
  <c r="DE7"/>
  <c r="DI7" s="1"/>
  <c r="DK7" s="1"/>
  <c r="DE16"/>
  <c r="DI16" s="1"/>
  <c r="DC16"/>
  <c r="DH16" s="1"/>
  <c r="DE24"/>
  <c r="DI24" s="1"/>
  <c r="DK24" s="1"/>
  <c r="DC15"/>
  <c r="DH15" s="1"/>
  <c r="DE15"/>
  <c r="DI15" s="1"/>
  <c r="DC17"/>
  <c r="DH17" s="1"/>
  <c r="DC6"/>
  <c r="DH6" s="1"/>
  <c r="DC8"/>
  <c r="DH8" s="1"/>
  <c r="DC23"/>
  <c r="DH23" s="1"/>
  <c r="DC24"/>
  <c r="DH24" s="1"/>
  <c r="DC26"/>
  <c r="DH26" s="1"/>
  <c r="DC9"/>
  <c r="DH9" s="1"/>
  <c r="DC18"/>
  <c r="DH18" s="1"/>
  <c r="DC10"/>
  <c r="DH10" s="1"/>
  <c r="DC7"/>
  <c r="DH7" s="1"/>
  <c r="DC19"/>
  <c r="DH19" s="1"/>
  <c r="DL19" s="1"/>
  <c r="DC25"/>
  <c r="DH25" s="1"/>
  <c r="DC14"/>
  <c r="DH14" s="1"/>
  <c r="DE10"/>
  <c r="DI10" s="1"/>
  <c r="DE27"/>
  <c r="DI27" s="1"/>
  <c r="DK27" s="1"/>
  <c r="DE11"/>
  <c r="DI11" s="1"/>
  <c r="DE25"/>
  <c r="DI25" s="1"/>
  <c r="DK25" s="1"/>
  <c r="DE8"/>
  <c r="DI8" s="1"/>
  <c r="DC22"/>
  <c r="DH22" s="1"/>
  <c r="DC27"/>
  <c r="DH27" s="1"/>
  <c r="DK8" l="1"/>
  <c r="DK16"/>
  <c r="DL16" s="1"/>
  <c r="DK26"/>
  <c r="DL26" s="1"/>
  <c r="DL7"/>
  <c r="DK11"/>
  <c r="DL11" s="1"/>
  <c r="DK10"/>
  <c r="DL10" s="1"/>
  <c r="DK14"/>
  <c r="DL14" s="1"/>
  <c r="DK6"/>
  <c r="DL6" s="1"/>
  <c r="DK22"/>
  <c r="DL22" s="1"/>
  <c r="DK9"/>
  <c r="DL9" s="1"/>
  <c r="DK18"/>
  <c r="DL18" s="1"/>
  <c r="DL27"/>
  <c r="DK15"/>
  <c r="DL15" s="1"/>
  <c r="DL25"/>
  <c r="DK17"/>
  <c r="DL17" s="1"/>
  <c r="DL24"/>
  <c r="DL8"/>
  <c r="DK23"/>
  <c r="DL23" s="1"/>
  <c r="DM6" l="1"/>
  <c r="DM8"/>
  <c r="DM23"/>
  <c r="DM27"/>
  <c r="DM22"/>
  <c r="DM26"/>
  <c r="DM17"/>
  <c r="DM15"/>
  <c r="DM19"/>
  <c r="DM16"/>
  <c r="DM14"/>
  <c r="DM18"/>
  <c r="DM24"/>
  <c r="DM7"/>
  <c r="DM9"/>
  <c r="DM10"/>
  <c r="DM11"/>
  <c r="DM25"/>
  <c r="BE17" l="1"/>
  <c r="AG25" i="5" s="1"/>
  <c r="AF11" i="4" s="1"/>
  <c r="BE15" i="2"/>
  <c r="D56"/>
  <c r="BT17"/>
  <c r="S56" s="1"/>
  <c r="BQ17"/>
  <c r="P56" s="1"/>
  <c r="BW17"/>
  <c r="V56" s="1"/>
  <c r="BY17"/>
  <c r="X56" s="1"/>
  <c r="BE28"/>
  <c r="BE25"/>
  <c r="D21" i="5" s="1"/>
  <c r="O15" i="4" s="1"/>
  <c r="BE23" i="2"/>
  <c r="AG17" i="5" s="1"/>
  <c r="O7" i="4" s="1"/>
  <c r="BE27" i="2"/>
  <c r="D38" i="5" s="1"/>
  <c r="AF13" i="4" s="1"/>
  <c r="BE26" i="2"/>
  <c r="AG27" i="5" s="1"/>
  <c r="AF12" i="4" s="1"/>
  <c r="BE24" i="2"/>
  <c r="D26" i="5" s="1"/>
  <c r="O10" i="4" s="1"/>
  <c r="BE35" i="2"/>
  <c r="D39" i="5" s="1"/>
  <c r="O14" i="4" s="1"/>
  <c r="BE31" i="2"/>
  <c r="D24" i="5" s="1"/>
  <c r="O9" i="4" s="1"/>
  <c r="BE33" i="2"/>
  <c r="AG18" i="5" s="1"/>
  <c r="AF7" i="4" s="1"/>
  <c r="BE32" i="2"/>
  <c r="AG28" i="5" s="1"/>
  <c r="O21" i="4" s="1"/>
  <c r="BE34" i="2"/>
  <c r="D18" i="5" s="1"/>
  <c r="AF5" i="4" s="1"/>
  <c r="BE36" i="2"/>
  <c r="BE20"/>
  <c r="BE16"/>
  <c r="AG19" i="5" s="1"/>
  <c r="O8" i="4" s="1"/>
  <c r="BE19" i="2"/>
  <c r="D37" i="5" s="1"/>
  <c r="O13" i="4" s="1"/>
  <c r="BE18" i="2"/>
  <c r="D27" i="5" s="1"/>
  <c r="AF10" i="4" s="1"/>
  <c r="D54" i="2"/>
  <c r="BQ15"/>
  <c r="P54" s="1"/>
  <c r="BW15"/>
  <c r="V54" s="1"/>
  <c r="O49" i="4" l="1"/>
  <c r="O29"/>
  <c r="AF39"/>
  <c r="O38"/>
  <c r="AF18"/>
  <c r="AF28"/>
  <c r="O52"/>
  <c r="AF31"/>
  <c r="AF42"/>
  <c r="AF49"/>
  <c r="AF19"/>
  <c r="O30"/>
  <c r="AF30"/>
  <c r="O40"/>
  <c r="AF20"/>
  <c r="AF54"/>
  <c r="O43"/>
  <c r="O24"/>
  <c r="O46"/>
  <c r="AF25"/>
  <c r="AF36"/>
  <c r="O41"/>
  <c r="O22"/>
  <c r="AF52"/>
  <c r="AF53"/>
  <c r="O34"/>
  <c r="AF23"/>
  <c r="AF46"/>
  <c r="O35"/>
  <c r="O16"/>
  <c r="AF48"/>
  <c r="O37"/>
  <c r="O18"/>
  <c r="O44"/>
  <c r="AF34"/>
  <c r="AF24"/>
  <c r="AF41"/>
  <c r="O51"/>
  <c r="O31"/>
  <c r="AF17"/>
  <c r="AF47"/>
  <c r="O28"/>
  <c r="BT15" i="2"/>
  <c r="S54" s="1"/>
  <c r="D17" i="5"/>
  <c r="O5" i="4" s="1"/>
  <c r="BY15" i="2"/>
  <c r="X54" s="1"/>
  <c r="D57"/>
  <c r="BY18"/>
  <c r="X57" s="1"/>
  <c r="BT18"/>
  <c r="S57" s="1"/>
  <c r="BW18"/>
  <c r="V57" s="1"/>
  <c r="BQ18"/>
  <c r="P57" s="1"/>
  <c r="D55"/>
  <c r="BW16"/>
  <c r="V55" s="1"/>
  <c r="BT16"/>
  <c r="S55" s="1"/>
  <c r="BQ16"/>
  <c r="P55" s="1"/>
  <c r="BY16"/>
  <c r="X55" s="1"/>
  <c r="BY36"/>
  <c r="AK67" s="1"/>
  <c r="BQ36"/>
  <c r="AC67" s="1"/>
  <c r="BW36"/>
  <c r="AI67" s="1"/>
  <c r="BT36"/>
  <c r="AG67" s="1"/>
  <c r="Q67"/>
  <c r="BY32"/>
  <c r="AK63" s="1"/>
  <c r="Q63"/>
  <c r="BQ32"/>
  <c r="AC63" s="1"/>
  <c r="BW32"/>
  <c r="AI63" s="1"/>
  <c r="BT32"/>
  <c r="AG63" s="1"/>
  <c r="BT31"/>
  <c r="AG62" s="1"/>
  <c r="BY31"/>
  <c r="AK62" s="1"/>
  <c r="BQ31"/>
  <c r="AC62" s="1"/>
  <c r="Q62"/>
  <c r="BW31"/>
  <c r="AI62" s="1"/>
  <c r="AD55"/>
  <c r="BT24"/>
  <c r="AS55" s="1"/>
  <c r="BQ24"/>
  <c r="AP55" s="1"/>
  <c r="BW24"/>
  <c r="AV55" s="1"/>
  <c r="BY24"/>
  <c r="AX55" s="1"/>
  <c r="AD58"/>
  <c r="BQ27"/>
  <c r="AP58" s="1"/>
  <c r="BT27"/>
  <c r="AS58" s="1"/>
  <c r="BY27"/>
  <c r="AX58" s="1"/>
  <c r="BW27"/>
  <c r="AV58" s="1"/>
  <c r="AD56"/>
  <c r="BT25"/>
  <c r="AS56" s="1"/>
  <c r="BW25"/>
  <c r="AV56" s="1"/>
  <c r="BY25"/>
  <c r="AX56" s="1"/>
  <c r="BQ25"/>
  <c r="AP56" s="1"/>
  <c r="BT19"/>
  <c r="S58" s="1"/>
  <c r="BW19"/>
  <c r="V58" s="1"/>
  <c r="D58"/>
  <c r="BY19"/>
  <c r="X58" s="1"/>
  <c r="BQ19"/>
  <c r="P58" s="1"/>
  <c r="BY20"/>
  <c r="X59" s="1"/>
  <c r="D59"/>
  <c r="BT20"/>
  <c r="S59" s="1"/>
  <c r="BW20"/>
  <c r="V59" s="1"/>
  <c r="BQ20"/>
  <c r="P59" s="1"/>
  <c r="BQ34"/>
  <c r="AC65" s="1"/>
  <c r="BY34"/>
  <c r="AK65" s="1"/>
  <c r="BW34"/>
  <c r="AI65" s="1"/>
  <c r="Q65"/>
  <c r="BT34"/>
  <c r="AG65" s="1"/>
  <c r="Q64"/>
  <c r="BQ33"/>
  <c r="AC64" s="1"/>
  <c r="BY33"/>
  <c r="AK64" s="1"/>
  <c r="BW33"/>
  <c r="AI64" s="1"/>
  <c r="BT33"/>
  <c r="AG64" s="1"/>
  <c r="Q66"/>
  <c r="BQ35"/>
  <c r="AC66" s="1"/>
  <c r="BY35"/>
  <c r="AK66" s="1"/>
  <c r="BW35"/>
  <c r="AI66" s="1"/>
  <c r="BT35"/>
  <c r="AG66" s="1"/>
  <c r="BW26"/>
  <c r="AV57" s="1"/>
  <c r="BT26"/>
  <c r="AS57" s="1"/>
  <c r="BY26"/>
  <c r="AX57" s="1"/>
  <c r="AD57"/>
  <c r="BQ26"/>
  <c r="AP57" s="1"/>
  <c r="BW23"/>
  <c r="AV54" s="1"/>
  <c r="BY23"/>
  <c r="AX54" s="1"/>
  <c r="AD54"/>
  <c r="BQ23"/>
  <c r="AP54" s="1"/>
  <c r="BT23"/>
  <c r="AS54" s="1"/>
  <c r="AD59"/>
  <c r="BT28"/>
  <c r="AS59" s="1"/>
  <c r="BW28"/>
  <c r="AV59" s="1"/>
  <c r="BY28"/>
  <c r="AX59" s="1"/>
  <c r="BQ28"/>
  <c r="AP59" s="1"/>
  <c r="AF45" i="4" l="1"/>
  <c r="AF15"/>
  <c r="O26"/>
</calcChain>
</file>

<file path=xl/sharedStrings.xml><?xml version="1.0" encoding="utf-8"?>
<sst xmlns="http://schemas.openxmlformats.org/spreadsheetml/2006/main" count="1153" uniqueCount="143">
  <si>
    <t>BV Westfalia Wickede</t>
  </si>
  <si>
    <t>1. U9-Tedi-Cup</t>
  </si>
  <si>
    <t>am 18. und 19.08.2012</t>
  </si>
  <si>
    <t>Sportanlage Pappelstadion, Fränkischer Friedhof 75, 44319 Dortmund-Wickede</t>
  </si>
  <si>
    <t>Vorrunde Gruppe A - F</t>
  </si>
  <si>
    <t>Spielzeit:</t>
  </si>
  <si>
    <t>x</t>
  </si>
  <si>
    <t>Minuten</t>
  </si>
  <si>
    <t xml:space="preserve">Pause: </t>
  </si>
  <si>
    <t>1.</t>
  </si>
  <si>
    <t>2.</t>
  </si>
  <si>
    <t>3.</t>
  </si>
  <si>
    <t>4.</t>
  </si>
  <si>
    <t>5.</t>
  </si>
  <si>
    <t>6.</t>
  </si>
  <si>
    <t>Nr.</t>
  </si>
  <si>
    <t>Feld</t>
  </si>
  <si>
    <t>Beginn</t>
  </si>
  <si>
    <t>Ergebnis</t>
  </si>
  <si>
    <t>Spielpaarung</t>
  </si>
  <si>
    <t>:</t>
  </si>
  <si>
    <t>Gr.</t>
  </si>
  <si>
    <t>A</t>
  </si>
  <si>
    <t>B</t>
  </si>
  <si>
    <t>Beginn:</t>
  </si>
  <si>
    <t>-</t>
  </si>
  <si>
    <t>C</t>
  </si>
  <si>
    <t>Tabellen Vorrunde Gruppen A-C</t>
  </si>
  <si>
    <t>Pkt.</t>
  </si>
  <si>
    <t>Tore</t>
  </si>
  <si>
    <t>Diff.</t>
  </si>
  <si>
    <t>D</t>
  </si>
  <si>
    <t>E</t>
  </si>
  <si>
    <t>Gruppe 1</t>
  </si>
  <si>
    <t>Gruppe 2</t>
  </si>
  <si>
    <t>Gruppe 3</t>
  </si>
  <si>
    <t>Gruppe 4</t>
  </si>
  <si>
    <t>Gruppe 5</t>
  </si>
  <si>
    <t>Gruppe 6</t>
  </si>
  <si>
    <t>Tabellen Zwischenrunde Gruppen 1-4</t>
  </si>
  <si>
    <t>Die Gruppenersten- und zweiten qualifizieren sich für das Viertelfinale.</t>
  </si>
  <si>
    <t>1. Viertelfinale</t>
  </si>
  <si>
    <t>Erster Gruppe 1</t>
  </si>
  <si>
    <t>Zweiter Gruppe 3</t>
  </si>
  <si>
    <t>2. Viertelfinale</t>
  </si>
  <si>
    <t>Erster Gruppe 2</t>
  </si>
  <si>
    <t>Zweiter Gruppe 4</t>
  </si>
  <si>
    <t>3. Viertelfinale</t>
  </si>
  <si>
    <t>Erster Gruppe 3</t>
  </si>
  <si>
    <t>Zweiter Gruppe 1</t>
  </si>
  <si>
    <t>4. Viertelfinale</t>
  </si>
  <si>
    <t>Erster Gruppe 4</t>
  </si>
  <si>
    <t>Zweiter Gruppe 2</t>
  </si>
  <si>
    <t>1. Halbfinale</t>
  </si>
  <si>
    <t>2. Halbfinale</t>
  </si>
  <si>
    <t>Verlierer 1. Viertelfinale</t>
  </si>
  <si>
    <t>Verlierer 2. Viertelfinale</t>
  </si>
  <si>
    <t>Verlierer 3. Viertelfinale</t>
  </si>
  <si>
    <t>Verlierer 4. Viertelfinale</t>
  </si>
  <si>
    <t>Finalrunde</t>
  </si>
  <si>
    <t>3. Halbfinale</t>
  </si>
  <si>
    <t>4. Halbfinale</t>
  </si>
  <si>
    <t>Spiel um Platz 7</t>
  </si>
  <si>
    <t>Spiel um Platz 5</t>
  </si>
  <si>
    <t>Spiel um Platz 3</t>
  </si>
  <si>
    <t>Verlierer 1. Halbfinale</t>
  </si>
  <si>
    <t>Verlierer 2. Halbfinale</t>
  </si>
  <si>
    <t>Sieger 1. Viertelfinale</t>
  </si>
  <si>
    <t>Sieger 2. Viertelfinale</t>
  </si>
  <si>
    <t>Sieger 3. Viertelfinale</t>
  </si>
  <si>
    <t>Sieger 4. Viertelfinale</t>
  </si>
  <si>
    <t>Verlierer 3. Halbfinale</t>
  </si>
  <si>
    <t>Sieger 1. Halbfinale</t>
  </si>
  <si>
    <t>Sieger 2. Halbfinale</t>
  </si>
  <si>
    <t>Verlierer 4. Halbfinale</t>
  </si>
  <si>
    <t>Sieger 3. Halbfinale</t>
  </si>
  <si>
    <t>Sieger 4. Halbfinale</t>
  </si>
  <si>
    <t>Uhr</t>
  </si>
  <si>
    <t>SpVg Hagen</t>
  </si>
  <si>
    <t>SV Langschede</t>
  </si>
  <si>
    <t>FC Herdecke-Ende</t>
  </si>
  <si>
    <t>FC Schalke 04</t>
  </si>
  <si>
    <t>TSC Eintracht 48/95 I</t>
  </si>
  <si>
    <t>VfK Weddinghofen</t>
  </si>
  <si>
    <t>SC Berchum</t>
  </si>
  <si>
    <t>Fortuna Düsseldorf</t>
  </si>
  <si>
    <t>TuS Ennepetal</t>
  </si>
  <si>
    <t>Preußen Werl</t>
  </si>
  <si>
    <t>RW Essen</t>
  </si>
  <si>
    <t>Hombrucher SV</t>
  </si>
  <si>
    <t>FC Stoppenberg</t>
  </si>
  <si>
    <t>Tuspo Saarn</t>
  </si>
  <si>
    <t>SG Wattenscheid 09</t>
  </si>
  <si>
    <t>VfB Speldorf</t>
  </si>
  <si>
    <t>TuSEM Essen</t>
  </si>
  <si>
    <t>TSC Eintracht 48/95 II</t>
  </si>
  <si>
    <t>Westfalia Rhynern</t>
  </si>
  <si>
    <t>VfR Sölde</t>
  </si>
  <si>
    <t>SV Burgaltendorf</t>
  </si>
  <si>
    <t>Sonntag, den 19.08.2012 ab 09:30 Uhr ausgespielt werden.</t>
  </si>
  <si>
    <t>Trostrunde Gruppen 5 und 6</t>
  </si>
  <si>
    <t>Zwischenrunde Gruppen 1 - 4</t>
  </si>
  <si>
    <t>Spielplan Vorrunde Gruppen A - C</t>
  </si>
  <si>
    <t>Spielplan Vorrunde Gruppen D und E</t>
  </si>
  <si>
    <t>21.</t>
  </si>
  <si>
    <t>22.</t>
  </si>
  <si>
    <t>23.</t>
  </si>
  <si>
    <t>24.</t>
  </si>
  <si>
    <t>25.</t>
  </si>
  <si>
    <t>26.</t>
  </si>
  <si>
    <t>27.</t>
  </si>
  <si>
    <t>28.</t>
  </si>
  <si>
    <t>Die Gruppenersten- bis vierten qualifizieren sich für die Endrundengruppen 1-4 und</t>
  </si>
  <si>
    <t>Gruppenfünften- und sechsten für die Platzierungsgruppen 5 und 6, welche am</t>
  </si>
  <si>
    <t>BV Borussia Dortmund</t>
  </si>
  <si>
    <t>BV Westfalia Wickede 1910 e.V.</t>
  </si>
  <si>
    <t>SC Lüdenscheid</t>
  </si>
  <si>
    <t>SW Silschede</t>
  </si>
  <si>
    <t>DJK/VfL Giesenkirchen</t>
  </si>
  <si>
    <t>Borussia Dröschede</t>
  </si>
  <si>
    <t>Gruppe A - Signal Iduna</t>
  </si>
  <si>
    <t>Gruppe B - McDonald's</t>
  </si>
  <si>
    <t>Gruppe C - Sparda-Bank</t>
  </si>
  <si>
    <t>Gruppe E - BallsportDirekt</t>
  </si>
  <si>
    <t>Gruppe D - REWE</t>
  </si>
  <si>
    <t>Tabellen Vorrunde Gruppen D und E</t>
  </si>
  <si>
    <t>0</t>
  </si>
  <si>
    <t>Gruppe A</t>
  </si>
  <si>
    <t>Gruppe B</t>
  </si>
  <si>
    <t>Gruppe C</t>
  </si>
  <si>
    <t>Gruppe D</t>
  </si>
  <si>
    <t>Gruppe E</t>
  </si>
  <si>
    <t>(Alemannia Scharnhorst) n.a.</t>
  </si>
  <si>
    <t>(TSV Hertinghausen) n.a.</t>
  </si>
  <si>
    <t>(SG Holzwickede) n.a.</t>
  </si>
  <si>
    <t>entfällt</t>
  </si>
  <si>
    <t>Spielplan Zwischen- &amp; Trostrunde Gruppen 1 - 5</t>
  </si>
  <si>
    <t>Tabellen Trostrunde Gruppen 5-6</t>
  </si>
  <si>
    <t>nicht ausgespielt</t>
  </si>
  <si>
    <t>ENDSPIEL (1 x 15 Minuten)</t>
  </si>
  <si>
    <t>Platzierungen</t>
  </si>
  <si>
    <t>7.</t>
  </si>
  <si>
    <t>8.</t>
  </si>
</sst>
</file>

<file path=xl/styles.xml><?xml version="1.0" encoding="utf-8"?>
<styleSheet xmlns="http://schemas.openxmlformats.org/spreadsheetml/2006/main">
  <numFmts count="5">
    <numFmt numFmtId="164" formatCode="h:mm;@"/>
    <numFmt numFmtId="165" formatCode="0&quot;.&quot;"/>
    <numFmt numFmtId="166" formatCode="0.00000"/>
    <numFmt numFmtId="167" formatCode="0_ ;\-0\ "/>
    <numFmt numFmtId="168" formatCode="0_ ;[Red]\-0\ 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22"/>
      <name val="Comic Sans MS"/>
      <family val="4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6"/>
      <name val="Comic Sans MS"/>
      <family val="4"/>
    </font>
    <font>
      <b/>
      <sz val="24"/>
      <name val="Comic Sans MS"/>
      <family val="4"/>
    </font>
    <font>
      <sz val="16"/>
      <name val="Arial"/>
      <family val="2"/>
    </font>
    <font>
      <sz val="11"/>
      <name val="Arial"/>
      <family val="2"/>
    </font>
    <font>
      <b/>
      <u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7">
    <xf numFmtId="0" fontId="0" fillId="0" borderId="0" xfId="0"/>
    <xf numFmtId="0" fontId="2" fillId="0" borderId="0" xfId="1"/>
    <xf numFmtId="0" fontId="3" fillId="0" borderId="0" xfId="1" applyFont="1" applyAlignment="1">
      <alignment horizontal="center" vertical="center"/>
    </xf>
    <xf numFmtId="0" fontId="2" fillId="0" borderId="0" xfId="1" applyFont="1"/>
    <xf numFmtId="0" fontId="4" fillId="0" borderId="0" xfId="1" applyFont="1" applyFill="1" applyBorder="1"/>
    <xf numFmtId="0" fontId="4" fillId="0" borderId="0" xfId="1" applyFont="1" applyFill="1"/>
    <xf numFmtId="0" fontId="2" fillId="0" borderId="0" xfId="1" applyFont="1" applyFill="1"/>
    <xf numFmtId="0" fontId="2" fillId="0" borderId="0" xfId="1" applyBorder="1"/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Fill="1" applyBorder="1"/>
    <xf numFmtId="0" fontId="6" fillId="0" borderId="0" xfId="1" applyFont="1" applyFill="1"/>
    <xf numFmtId="0" fontId="5" fillId="0" borderId="0" xfId="1" applyFont="1" applyFill="1"/>
    <xf numFmtId="0" fontId="8" fillId="0" borderId="0" xfId="1" applyFont="1" applyAlignment="1">
      <alignment horizontal="center" vertical="center"/>
    </xf>
    <xf numFmtId="0" fontId="8" fillId="0" borderId="0" xfId="1" applyFont="1" applyBorder="1"/>
    <xf numFmtId="0" fontId="8" fillId="0" borderId="0" xfId="1" applyFont="1"/>
    <xf numFmtId="0" fontId="9" fillId="0" borderId="0" xfId="1" applyFont="1" applyFill="1" applyBorder="1"/>
    <xf numFmtId="0" fontId="9" fillId="0" borderId="0" xfId="1" applyFont="1" applyFill="1"/>
    <xf numFmtId="0" fontId="8" fillId="0" borderId="0" xfId="1" applyFont="1" applyFill="1"/>
    <xf numFmtId="0" fontId="8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14" fontId="7" fillId="0" borderId="0" xfId="1" applyNumberFormat="1" applyFont="1" applyAlignment="1">
      <alignment horizontal="center"/>
    </xf>
    <xf numFmtId="0" fontId="2" fillId="2" borderId="1" xfId="1" applyFill="1" applyBorder="1"/>
    <xf numFmtId="0" fontId="2" fillId="2" borderId="2" xfId="1" applyFill="1" applyBorder="1"/>
    <xf numFmtId="0" fontId="2" fillId="0" borderId="0" xfId="1" applyFill="1" applyBorder="1"/>
    <xf numFmtId="0" fontId="10" fillId="0" borderId="0" xfId="1" applyFont="1" applyFill="1" applyBorder="1" applyAlignment="1">
      <alignment horizontal="center"/>
    </xf>
    <xf numFmtId="0" fontId="2" fillId="0" borderId="0" xfId="1" applyFill="1"/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Fill="1" applyBorder="1"/>
    <xf numFmtId="0" fontId="4" fillId="0" borderId="0" xfId="1" applyFont="1" applyBorder="1"/>
    <xf numFmtId="0" fontId="4" fillId="0" borderId="0" xfId="1" applyFont="1"/>
    <xf numFmtId="0" fontId="2" fillId="0" borderId="0" xfId="1" applyAlignment="1"/>
    <xf numFmtId="0" fontId="2" fillId="0" borderId="0" xfId="1" applyFont="1" applyAlignment="1"/>
    <xf numFmtId="0" fontId="5" fillId="0" borderId="0" xfId="1" applyFont="1" applyAlignment="1"/>
    <xf numFmtId="0" fontId="8" fillId="0" borderId="0" xfId="1" applyFont="1" applyAlignment="1"/>
    <xf numFmtId="0" fontId="8" fillId="0" borderId="0" xfId="1" applyFont="1" applyBorder="1" applyAlignment="1"/>
    <xf numFmtId="0" fontId="2" fillId="0" borderId="0" xfId="1" applyBorder="1" applyAlignment="1">
      <alignment vertical="top" wrapText="1"/>
    </xf>
    <xf numFmtId="0" fontId="13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0" borderId="0" xfId="1" applyBorder="1" applyAlignment="1"/>
    <xf numFmtId="0" fontId="5" fillId="0" borderId="0" xfId="1" applyFont="1" applyBorder="1" applyAlignment="1"/>
    <xf numFmtId="164" fontId="8" fillId="0" borderId="0" xfId="1" applyNumberFormat="1" applyFont="1" applyAlignment="1">
      <alignment horizontal="center"/>
    </xf>
    <xf numFmtId="20" fontId="2" fillId="0" borderId="0" xfId="1" applyNumberFormat="1" applyAlignment="1"/>
    <xf numFmtId="0" fontId="12" fillId="0" borderId="0" xfId="1" applyFont="1" applyAlignment="1"/>
    <xf numFmtId="0" fontId="11" fillId="0" borderId="0" xfId="1" applyFont="1" applyAlignment="1"/>
    <xf numFmtId="0" fontId="7" fillId="0" borderId="7" xfId="1" applyFont="1" applyBorder="1" applyAlignment="1"/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horizontal="left" shrinkToFit="1"/>
    </xf>
    <xf numFmtId="0" fontId="0" fillId="0" borderId="5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164" fontId="8" fillId="0" borderId="0" xfId="1" applyNumberFormat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0" fillId="0" borderId="5" xfId="0" applyNumberFormat="1" applyBorder="1" applyAlignment="1">
      <alignment horizontal="center" shrinkToFit="1"/>
    </xf>
    <xf numFmtId="0" fontId="0" fillId="0" borderId="3" xfId="0" applyNumberForma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5" xfId="0" applyFill="1" applyBorder="1" applyAlignment="1">
      <alignment horizontal="center" shrinkToFit="1"/>
    </xf>
    <xf numFmtId="0" fontId="8" fillId="0" borderId="0" xfId="0" applyFont="1"/>
    <xf numFmtId="0" fontId="11" fillId="0" borderId="0" xfId="0" applyFont="1" applyAlignment="1">
      <alignment horizontal="right"/>
    </xf>
    <xf numFmtId="20" fontId="7" fillId="0" borderId="0" xfId="0" applyNumberFormat="1" applyFont="1" applyBorder="1" applyAlignment="1">
      <alignment horizontal="center"/>
    </xf>
    <xf numFmtId="0" fontId="11" fillId="0" borderId="0" xfId="0" applyFont="1"/>
    <xf numFmtId="0" fontId="7" fillId="0" borderId="0" xfId="0" applyFont="1" applyBorder="1" applyAlignment="1">
      <alignment horizontal="center"/>
    </xf>
    <xf numFmtId="45" fontId="7" fillId="0" borderId="0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21" fillId="0" borderId="6" xfId="0" applyFont="1" applyBorder="1"/>
    <xf numFmtId="0" fontId="19" fillId="0" borderId="0" xfId="0" applyFont="1" applyAlignment="1"/>
    <xf numFmtId="0" fontId="0" fillId="0" borderId="0" xfId="0" applyFill="1" applyBorder="1"/>
    <xf numFmtId="0" fontId="12" fillId="7" borderId="41" xfId="0" applyFont="1" applyFill="1" applyBorder="1" applyAlignment="1">
      <alignment vertical="center"/>
    </xf>
    <xf numFmtId="0" fontId="12" fillId="7" borderId="4" xfId="0" applyFont="1" applyFill="1" applyBorder="1" applyAlignment="1">
      <alignment vertical="center"/>
    </xf>
    <xf numFmtId="0" fontId="0" fillId="0" borderId="0" xfId="0" applyAlignment="1" applyProtection="1">
      <alignment shrinkToFit="1"/>
      <protection hidden="1"/>
    </xf>
    <xf numFmtId="0" fontId="0" fillId="0" borderId="0" xfId="0" applyAlignment="1" applyProtection="1">
      <alignment horizontal="left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1" fillId="5" borderId="3" xfId="0" applyFont="1" applyFill="1" applyBorder="1" applyAlignment="1" applyProtection="1">
      <alignment horizontal="center" shrinkToFit="1"/>
      <protection hidden="1"/>
    </xf>
    <xf numFmtId="0" fontId="1" fillId="5" borderId="5" xfId="0" applyFont="1" applyFill="1" applyBorder="1" applyAlignment="1" applyProtection="1">
      <alignment horizontal="center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1" fillId="0" borderId="5" xfId="0" applyFont="1" applyFill="1" applyBorder="1" applyAlignment="1" applyProtection="1">
      <alignment horizontal="center" shrinkToFit="1"/>
      <protection hidden="1"/>
    </xf>
    <xf numFmtId="0" fontId="1" fillId="0" borderId="3" xfId="0" applyFont="1" applyFill="1" applyBorder="1" applyAlignment="1" applyProtection="1">
      <alignment horizontal="center" shrinkToFit="1"/>
      <protection hidden="1"/>
    </xf>
    <xf numFmtId="0" fontId="1" fillId="0" borderId="18" xfId="0" applyFont="1" applyFill="1" applyBorder="1" applyAlignment="1" applyProtection="1">
      <alignment horizontal="center" shrinkToFit="1"/>
      <protection hidden="1"/>
    </xf>
    <xf numFmtId="0" fontId="1" fillId="0" borderId="5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0" fontId="8" fillId="0" borderId="0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/>
    </xf>
    <xf numFmtId="0" fontId="0" fillId="10" borderId="5" xfId="0" applyNumberFormat="1" applyFill="1" applyBorder="1" applyAlignment="1">
      <alignment horizontal="center" shrinkToFit="1"/>
    </xf>
    <xf numFmtId="0" fontId="1" fillId="10" borderId="5" xfId="0" applyFont="1" applyFill="1" applyBorder="1" applyAlignment="1">
      <alignment horizontal="center" shrinkToFit="1"/>
    </xf>
    <xf numFmtId="0" fontId="0" fillId="10" borderId="5" xfId="0" applyFill="1" applyBorder="1" applyAlignment="1">
      <alignment horizontal="center" shrinkToFit="1"/>
    </xf>
    <xf numFmtId="0" fontId="0" fillId="10" borderId="18" xfId="0" applyFill="1" applyBorder="1" applyAlignment="1">
      <alignment horizontal="center" shrinkToFit="1"/>
    </xf>
    <xf numFmtId="0" fontId="1" fillId="10" borderId="18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0" fillId="0" borderId="0" xfId="0" applyFill="1" applyBorder="1" applyAlignment="1">
      <alignment shrinkToFit="1"/>
    </xf>
    <xf numFmtId="0" fontId="1" fillId="0" borderId="0" xfId="0" applyFont="1" applyFill="1" applyBorder="1" applyAlignment="1">
      <alignment horizontal="center" shrinkToFit="1"/>
    </xf>
    <xf numFmtId="0" fontId="0" fillId="0" borderId="0" xfId="0" applyFill="1" applyBorder="1" applyAlignment="1" applyProtection="1">
      <alignment shrinkToFit="1"/>
      <protection hidden="1"/>
    </xf>
    <xf numFmtId="0" fontId="0" fillId="0" borderId="0" xfId="0" applyFill="1" applyBorder="1" applyAlignment="1" applyProtection="1">
      <alignment horizontal="left" shrinkToFit="1"/>
      <protection hidden="1"/>
    </xf>
    <xf numFmtId="0" fontId="0" fillId="0" borderId="0" xfId="0" applyFill="1" applyBorder="1" applyAlignment="1" applyProtection="1">
      <alignment horizontal="center" shrinkToFit="1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165" fontId="0" fillId="0" borderId="0" xfId="0" applyNumberFormat="1" applyFill="1" applyBorder="1" applyAlignment="1" applyProtection="1">
      <alignment shrinkToFit="1"/>
      <protection hidden="1"/>
    </xf>
    <xf numFmtId="0" fontId="2" fillId="0" borderId="0" xfId="1" applyFill="1" applyBorder="1" applyAlignment="1">
      <alignment vertical="center"/>
    </xf>
    <xf numFmtId="0" fontId="7" fillId="0" borderId="0" xfId="1" applyFont="1" applyFill="1" applyBorder="1" applyAlignment="1"/>
    <xf numFmtId="0" fontId="0" fillId="0" borderId="5" xfId="0" applyNumberFormat="1" applyFill="1" applyBorder="1" applyAlignment="1">
      <alignment horizontal="center" shrinkToFit="1"/>
    </xf>
    <xf numFmtId="0" fontId="0" fillId="0" borderId="0" xfId="0" applyNumberFormat="1" applyFill="1" applyBorder="1" applyAlignment="1">
      <alignment horizontal="center" shrinkToFit="1"/>
    </xf>
    <xf numFmtId="0" fontId="18" fillId="0" borderId="0" xfId="0" applyFont="1" applyFill="1" applyBorder="1" applyAlignment="1">
      <alignment vertical="center" shrinkToFit="1"/>
    </xf>
    <xf numFmtId="0" fontId="0" fillId="0" borderId="3" xfId="0" applyNumberFormat="1" applyFill="1" applyBorder="1" applyAlignment="1">
      <alignment horizontal="center" shrinkToFit="1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shrinkToFit="1"/>
    </xf>
    <xf numFmtId="0" fontId="0" fillId="0" borderId="0" xfId="0" applyAlignment="1" applyProtection="1">
      <alignment horizontal="left" shrinkToFit="1"/>
      <protection hidden="1"/>
    </xf>
    <xf numFmtId="0" fontId="1" fillId="11" borderId="5" xfId="0" applyFont="1" applyFill="1" applyBorder="1" applyAlignment="1" applyProtection="1">
      <alignment horizontal="center" shrinkToFit="1"/>
      <protection hidden="1"/>
    </xf>
    <xf numFmtId="0" fontId="1" fillId="11" borderId="18" xfId="0" applyFont="1" applyFill="1" applyBorder="1" applyAlignment="1" applyProtection="1">
      <alignment horizontal="center" shrinkToFit="1"/>
      <protection hidden="1"/>
    </xf>
    <xf numFmtId="0" fontId="1" fillId="0" borderId="5" xfId="0" applyFont="1" applyBorder="1" applyAlignment="1">
      <alignment horizontal="center" shrinkToFit="1"/>
    </xf>
    <xf numFmtId="0" fontId="1" fillId="10" borderId="5" xfId="0" applyFont="1" applyFill="1" applyBorder="1" applyAlignment="1">
      <alignment horizontal="center" shrinkToFit="1"/>
    </xf>
    <xf numFmtId="0" fontId="0" fillId="5" borderId="3" xfId="0" applyFill="1" applyBorder="1" applyAlignment="1" applyProtection="1">
      <alignment shrinkToFit="1"/>
      <protection hidden="1"/>
    </xf>
    <xf numFmtId="0" fontId="0" fillId="5" borderId="33" xfId="0" applyFill="1" applyBorder="1" applyAlignment="1" applyProtection="1">
      <alignment shrinkToFit="1"/>
      <protection hidden="1"/>
    </xf>
    <xf numFmtId="0" fontId="0" fillId="5" borderId="5" xfId="0" applyFill="1" applyBorder="1" applyAlignment="1" applyProtection="1">
      <alignment shrinkToFit="1"/>
      <protection hidden="1"/>
    </xf>
    <xf numFmtId="0" fontId="0" fillId="5" borderId="34" xfId="0" applyFill="1" applyBorder="1" applyAlignment="1" applyProtection="1">
      <alignment shrinkToFit="1"/>
      <protection hidden="1"/>
    </xf>
    <xf numFmtId="0" fontId="0" fillId="0" borderId="5" xfId="0" applyFill="1" applyBorder="1" applyAlignment="1" applyProtection="1">
      <alignment shrinkToFit="1"/>
      <protection hidden="1"/>
    </xf>
    <xf numFmtId="0" fontId="0" fillId="0" borderId="34" xfId="0" applyFill="1" applyBorder="1" applyAlignment="1" applyProtection="1">
      <alignment shrinkToFit="1"/>
      <protection hidden="1"/>
    </xf>
    <xf numFmtId="0" fontId="0" fillId="0" borderId="18" xfId="0" applyFill="1" applyBorder="1" applyAlignment="1" applyProtection="1">
      <alignment shrinkToFit="1"/>
      <protection hidden="1"/>
    </xf>
    <xf numFmtId="0" fontId="0" fillId="0" borderId="35" xfId="0" applyFill="1" applyBorder="1" applyAlignment="1" applyProtection="1">
      <alignment shrinkToFi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shrinkToFit="1"/>
      <protection hidden="1"/>
    </xf>
    <xf numFmtId="0" fontId="22" fillId="0" borderId="0" xfId="0" applyFont="1" applyFill="1" applyAlignment="1" applyProtection="1">
      <alignment shrinkToFit="1"/>
      <protection hidden="1"/>
    </xf>
    <xf numFmtId="0" fontId="2" fillId="0" borderId="0" xfId="1" applyNumberFormat="1" applyAlignment="1">
      <alignment vertical="center"/>
    </xf>
    <xf numFmtId="0" fontId="0" fillId="0" borderId="0" xfId="0" applyNumberFormat="1"/>
    <xf numFmtId="0" fontId="2" fillId="0" borderId="0" xfId="1" applyNumberFormat="1"/>
    <xf numFmtId="0" fontId="2" fillId="0" borderId="0" xfId="1" applyNumberFormat="1" applyFont="1"/>
    <xf numFmtId="0" fontId="2" fillId="0" borderId="0" xfId="1" applyNumberFormat="1" applyFont="1" applyFill="1" applyBorder="1"/>
    <xf numFmtId="0" fontId="4" fillId="0" borderId="0" xfId="1" applyNumberFormat="1" applyFont="1" applyFill="1" applyBorder="1"/>
    <xf numFmtId="0" fontId="4" fillId="0" borderId="0" xfId="1" applyNumberFormat="1" applyFont="1" applyFill="1"/>
    <xf numFmtId="0" fontId="4" fillId="0" borderId="0" xfId="1" applyNumberFormat="1" applyFont="1" applyBorder="1"/>
    <xf numFmtId="0" fontId="1" fillId="10" borderId="5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0" fillId="0" borderId="0" xfId="0" applyFill="1" applyBorder="1" applyAlignment="1">
      <alignment vertical="center" shrinkToFit="1"/>
    </xf>
    <xf numFmtId="20" fontId="0" fillId="0" borderId="0" xfId="0" applyNumberFormat="1" applyFill="1" applyBorder="1" applyAlignment="1">
      <alignment vertical="center" shrinkToFit="1"/>
    </xf>
    <xf numFmtId="49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0" fillId="0" borderId="18" xfId="0" applyNumberForma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 shrinkToFit="1"/>
    </xf>
    <xf numFmtId="0" fontId="23" fillId="0" borderId="0" xfId="0" applyFont="1" applyFill="1" applyBorder="1" applyProtection="1"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166" fontId="23" fillId="0" borderId="0" xfId="0" applyNumberFormat="1" applyFont="1" applyProtection="1">
      <protection hidden="1"/>
    </xf>
    <xf numFmtId="0" fontId="23" fillId="0" borderId="0" xfId="0" applyFont="1" applyBorder="1" applyProtection="1">
      <protection hidden="1"/>
    </xf>
    <xf numFmtId="166" fontId="23" fillId="0" borderId="0" xfId="0" applyNumberFormat="1" applyFont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Border="1" applyProtection="1">
      <protection hidden="1"/>
    </xf>
    <xf numFmtId="166" fontId="24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166" fontId="23" fillId="0" borderId="0" xfId="0" applyNumberFormat="1" applyFont="1" applyAlignment="1" applyProtection="1">
      <alignment vertical="center"/>
      <protection hidden="1"/>
    </xf>
    <xf numFmtId="49" fontId="23" fillId="0" borderId="0" xfId="0" applyNumberFormat="1" applyFont="1" applyFill="1" applyBorder="1" applyAlignment="1" applyProtection="1">
      <alignment vertical="center"/>
      <protection hidden="1"/>
    </xf>
    <xf numFmtId="167" fontId="23" fillId="0" borderId="0" xfId="0" applyNumberFormat="1" applyFont="1" applyBorder="1" applyAlignment="1" applyProtection="1">
      <alignment horizontal="center" vertical="center"/>
      <protection hidden="1"/>
    </xf>
    <xf numFmtId="49" fontId="23" fillId="0" borderId="0" xfId="0" applyNumberFormat="1" applyFont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Protection="1"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8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166" fontId="23" fillId="0" borderId="0" xfId="0" applyNumberFormat="1" applyFont="1" applyFill="1" applyBorder="1" applyProtection="1">
      <protection hidden="1"/>
    </xf>
    <xf numFmtId="0" fontId="28" fillId="0" borderId="0" xfId="0" applyFont="1" applyFill="1" applyBorder="1" applyProtection="1"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166" fontId="28" fillId="0" borderId="0" xfId="0" applyNumberFormat="1" applyFont="1" applyFill="1" applyBorder="1" applyProtection="1">
      <protection hidden="1"/>
    </xf>
    <xf numFmtId="167" fontId="23" fillId="0" borderId="0" xfId="0" applyNumberFormat="1" applyFont="1" applyFill="1" applyBorder="1" applyAlignment="1" applyProtection="1">
      <alignment horizontal="center" vertical="center"/>
      <protection hidden="1"/>
    </xf>
    <xf numFmtId="168" fontId="23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Fill="1" applyAlignment="1" applyProtection="1"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1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20" fontId="0" fillId="0" borderId="0" xfId="0" applyNumberFormat="1" applyFill="1" applyBorder="1" applyAlignment="1" applyProtection="1">
      <alignment horizontal="center" vertical="center" shrinkToFit="1"/>
      <protection hidden="1"/>
    </xf>
    <xf numFmtId="49" fontId="0" fillId="0" borderId="0" xfId="0" applyNumberFormat="1" applyFill="1" applyBorder="1" applyAlignment="1" applyProtection="1">
      <alignment horizontal="left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28" fillId="0" borderId="0" xfId="0" applyFont="1" applyFill="1" applyProtection="1">
      <protection hidden="1"/>
    </xf>
    <xf numFmtId="0" fontId="28" fillId="0" borderId="0" xfId="0" applyFont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166" fontId="28" fillId="0" borderId="0" xfId="0" applyNumberFormat="1" applyFont="1" applyProtection="1">
      <protection hidden="1"/>
    </xf>
    <xf numFmtId="0" fontId="20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5" xfId="0" applyFont="1" applyFill="1" applyBorder="1" applyAlignment="1">
      <alignment horizontal="center" shrinkToFit="1"/>
    </xf>
    <xf numFmtId="0" fontId="32" fillId="0" borderId="0" xfId="0" applyFont="1" applyAlignment="1">
      <alignment shrinkToFit="1"/>
    </xf>
    <xf numFmtId="0" fontId="32" fillId="0" borderId="0" xfId="0" applyFont="1" applyAlignment="1" applyProtection="1">
      <alignment shrinkToFit="1"/>
      <protection hidden="1"/>
    </xf>
    <xf numFmtId="0" fontId="33" fillId="0" borderId="0" xfId="0" applyFont="1" applyAlignment="1">
      <alignment vertical="center" shrinkToFit="1"/>
    </xf>
    <xf numFmtId="0" fontId="33" fillId="0" borderId="0" xfId="0" applyFont="1" applyAlignment="1" applyProtection="1">
      <alignment vertical="center" shrinkToFit="1"/>
      <protection hidden="1"/>
    </xf>
    <xf numFmtId="0" fontId="33" fillId="5" borderId="3" xfId="0" applyFont="1" applyFill="1" applyBorder="1" applyAlignment="1" applyProtection="1">
      <alignment horizontal="center" shrinkToFit="1"/>
      <protection hidden="1"/>
    </xf>
    <xf numFmtId="0" fontId="33" fillId="5" borderId="5" xfId="0" applyFont="1" applyFill="1" applyBorder="1" applyAlignment="1" applyProtection="1">
      <alignment horizontal="center" shrinkToFit="1"/>
      <protection hidden="1"/>
    </xf>
    <xf numFmtId="0" fontId="33" fillId="11" borderId="18" xfId="0" applyFont="1" applyFill="1" applyBorder="1" applyAlignment="1" applyProtection="1">
      <alignment horizontal="center" shrinkToFit="1"/>
      <protection hidden="1"/>
    </xf>
    <xf numFmtId="0" fontId="32" fillId="0" borderId="0" xfId="0" applyFont="1" applyFill="1" applyAlignment="1" applyProtection="1">
      <alignment shrinkToFit="1"/>
      <protection hidden="1"/>
    </xf>
    <xf numFmtId="0" fontId="32" fillId="0" borderId="0" xfId="0" applyFont="1" applyFill="1" applyBorder="1" applyAlignment="1" applyProtection="1">
      <alignment shrinkToFit="1"/>
      <protection hidden="1"/>
    </xf>
    <xf numFmtId="0" fontId="22" fillId="0" borderId="0" xfId="0" applyFont="1" applyAlignment="1">
      <alignment shrinkToFit="1"/>
    </xf>
    <xf numFmtId="0" fontId="31" fillId="0" borderId="0" xfId="0" applyFont="1" applyAlignment="1" applyProtection="1">
      <alignment vertical="center" shrinkToFit="1"/>
      <protection hidden="1"/>
    </xf>
    <xf numFmtId="0" fontId="31" fillId="0" borderId="0" xfId="0" applyFont="1" applyAlignment="1">
      <alignment vertical="center" shrinkToFit="1"/>
    </xf>
    <xf numFmtId="0" fontId="22" fillId="0" borderId="0" xfId="0" applyFont="1" applyFill="1" applyBorder="1" applyAlignment="1" applyProtection="1">
      <alignment shrinkToFit="1"/>
      <protection hidden="1"/>
    </xf>
    <xf numFmtId="0" fontId="33" fillId="0" borderId="18" xfId="0" applyFont="1" applyFill="1" applyBorder="1" applyAlignment="1" applyProtection="1">
      <alignment horizontal="center" shrinkToFit="1"/>
      <protection hidden="1"/>
    </xf>
    <xf numFmtId="165" fontId="32" fillId="0" borderId="0" xfId="0" applyNumberFormat="1" applyFont="1" applyFill="1" applyBorder="1" applyAlignment="1" applyProtection="1">
      <alignment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33" fillId="0" borderId="5" xfId="0" applyFont="1" applyFill="1" applyBorder="1" applyAlignment="1" applyProtection="1">
      <alignment horizontal="center" shrinkToFit="1"/>
      <protection hidden="1"/>
    </xf>
    <xf numFmtId="0" fontId="33" fillId="0" borderId="3" xfId="0" applyFont="1" applyFill="1" applyBorder="1" applyAlignment="1" applyProtection="1">
      <alignment horizontal="center" shrinkToFit="1"/>
      <protection hidden="1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32" fillId="0" borderId="0" xfId="0" applyFont="1" applyFill="1" applyAlignment="1">
      <alignment shrinkToFit="1"/>
    </xf>
    <xf numFmtId="166" fontId="23" fillId="0" borderId="0" xfId="0" applyNumberFormat="1" applyFont="1" applyFill="1" applyProtection="1">
      <protection hidden="1"/>
    </xf>
    <xf numFmtId="0" fontId="0" fillId="0" borderId="0" xfId="0" applyFill="1"/>
    <xf numFmtId="0" fontId="35" fillId="0" borderId="0" xfId="0" applyFont="1" applyFill="1" applyAlignment="1"/>
    <xf numFmtId="49" fontId="8" fillId="0" borderId="0" xfId="1" applyNumberFormat="1" applyFont="1" applyBorder="1" applyAlignment="1">
      <alignment horizontal="left" vertical="center" shrinkToFit="1"/>
    </xf>
    <xf numFmtId="0" fontId="11" fillId="0" borderId="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left" vertical="center" shrinkToFit="1"/>
    </xf>
    <xf numFmtId="0" fontId="7" fillId="2" borderId="12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20" fontId="12" fillId="0" borderId="0" xfId="1" applyNumberFormat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45" fontId="12" fillId="0" borderId="0" xfId="1" applyNumberFormat="1" applyFont="1" applyAlignment="1">
      <alignment horizontal="center"/>
    </xf>
    <xf numFmtId="0" fontId="10" fillId="2" borderId="5" xfId="1" applyFont="1" applyFill="1" applyBorder="1" applyAlignment="1">
      <alignment horizontal="center"/>
    </xf>
    <xf numFmtId="165" fontId="0" fillId="11" borderId="35" xfId="0" applyNumberFormat="1" applyFill="1" applyBorder="1" applyAlignment="1" applyProtection="1">
      <alignment horizontal="center" shrinkToFit="1"/>
      <protection hidden="1"/>
    </xf>
    <xf numFmtId="165" fontId="0" fillId="11" borderId="18" xfId="0" applyNumberFormat="1" applyFill="1" applyBorder="1" applyAlignment="1" applyProtection="1">
      <alignment horizontal="center" shrinkToFit="1"/>
      <protection hidden="1"/>
    </xf>
    <xf numFmtId="0" fontId="0" fillId="11" borderId="18" xfId="0" applyFill="1" applyBorder="1" applyAlignment="1" applyProtection="1">
      <alignment horizontal="left" shrinkToFit="1"/>
      <protection hidden="1"/>
    </xf>
    <xf numFmtId="0" fontId="0" fillId="11" borderId="35" xfId="0" applyFill="1" applyBorder="1" applyAlignment="1" applyProtection="1">
      <alignment horizontal="center" shrinkToFit="1"/>
      <protection hidden="1"/>
    </xf>
    <xf numFmtId="0" fontId="0" fillId="11" borderId="18" xfId="0" applyFill="1" applyBorder="1" applyAlignment="1" applyProtection="1">
      <alignment horizontal="center" shrinkToFit="1"/>
      <protection hidden="1"/>
    </xf>
    <xf numFmtId="0" fontId="0" fillId="11" borderId="19" xfId="0" applyFill="1" applyBorder="1" applyAlignment="1" applyProtection="1">
      <alignment horizontal="center" shrinkToFit="1"/>
      <protection hidden="1"/>
    </xf>
    <xf numFmtId="165" fontId="0" fillId="5" borderId="34" xfId="0" applyNumberFormat="1" applyFill="1" applyBorder="1" applyAlignment="1" applyProtection="1">
      <alignment horizontal="center" shrinkToFit="1"/>
      <protection hidden="1"/>
    </xf>
    <xf numFmtId="165" fontId="0" fillId="5" borderId="5" xfId="0" applyNumberFormat="1" applyFill="1" applyBorder="1" applyAlignment="1" applyProtection="1">
      <alignment horizontal="center" shrinkToFit="1"/>
      <protection hidden="1"/>
    </xf>
    <xf numFmtId="0" fontId="0" fillId="5" borderId="5" xfId="0" applyFill="1" applyBorder="1" applyAlignment="1" applyProtection="1">
      <alignment horizontal="left" shrinkToFit="1"/>
      <protection hidden="1"/>
    </xf>
    <xf numFmtId="0" fontId="0" fillId="5" borderId="34" xfId="0" applyFill="1" applyBorder="1" applyAlignment="1" applyProtection="1">
      <alignment horizontal="center" shrinkToFit="1"/>
      <protection hidden="1"/>
    </xf>
    <xf numFmtId="0" fontId="0" fillId="5" borderId="5" xfId="0" applyFill="1" applyBorder="1" applyAlignment="1" applyProtection="1">
      <alignment horizontal="center" shrinkToFit="1"/>
      <protection hidden="1"/>
    </xf>
    <xf numFmtId="0" fontId="0" fillId="5" borderId="17" xfId="0" applyFill="1" applyBorder="1" applyAlignment="1" applyProtection="1">
      <alignment horizontal="center" shrinkToFit="1"/>
      <protection hidden="1"/>
    </xf>
    <xf numFmtId="165" fontId="0" fillId="11" borderId="34" xfId="0" applyNumberFormat="1" applyFill="1" applyBorder="1" applyAlignment="1" applyProtection="1">
      <alignment horizontal="center" shrinkToFit="1"/>
      <protection hidden="1"/>
    </xf>
    <xf numFmtId="165" fontId="0" fillId="11" borderId="5" xfId="0" applyNumberFormat="1" applyFill="1" applyBorder="1" applyAlignment="1" applyProtection="1">
      <alignment horizontal="center" shrinkToFit="1"/>
      <protection hidden="1"/>
    </xf>
    <xf numFmtId="0" fontId="0" fillId="11" borderId="5" xfId="0" applyFill="1" applyBorder="1" applyAlignment="1" applyProtection="1">
      <alignment horizontal="left" shrinkToFit="1"/>
      <protection hidden="1"/>
    </xf>
    <xf numFmtId="0" fontId="0" fillId="11" borderId="34" xfId="0" applyFill="1" applyBorder="1" applyAlignment="1" applyProtection="1">
      <alignment horizontal="center" shrinkToFit="1"/>
      <protection hidden="1"/>
    </xf>
    <xf numFmtId="0" fontId="0" fillId="11" borderId="5" xfId="0" applyFill="1" applyBorder="1" applyAlignment="1" applyProtection="1">
      <alignment horizontal="center" shrinkToFit="1"/>
      <protection hidden="1"/>
    </xf>
    <xf numFmtId="0" fontId="0" fillId="11" borderId="17" xfId="0" applyFill="1" applyBorder="1" applyAlignment="1" applyProtection="1">
      <alignment horizontal="center" shrinkToFit="1"/>
      <protection hidden="1"/>
    </xf>
    <xf numFmtId="0" fontId="1" fillId="4" borderId="12" xfId="0" applyNumberFormat="1" applyFont="1" applyFill="1" applyBorder="1" applyAlignment="1" applyProtection="1">
      <alignment horizontal="center" shrinkToFit="1"/>
      <protection hidden="1"/>
    </xf>
    <xf numFmtId="0" fontId="1" fillId="4" borderId="4" xfId="0" applyNumberFormat="1" applyFont="1" applyFill="1" applyBorder="1" applyAlignment="1" applyProtection="1">
      <alignment horizontal="center" shrinkToFit="1"/>
      <protection hidden="1"/>
    </xf>
    <xf numFmtId="0" fontId="1" fillId="4" borderId="12" xfId="0" applyFont="1" applyFill="1" applyBorder="1" applyAlignment="1" applyProtection="1">
      <alignment horizontal="center" shrinkToFit="1"/>
      <protection hidden="1"/>
    </xf>
    <xf numFmtId="0" fontId="1" fillId="4" borderId="4" xfId="0" applyFont="1" applyFill="1" applyBorder="1" applyAlignment="1" applyProtection="1">
      <alignment horizontal="center" shrinkToFit="1"/>
      <protection hidden="1"/>
    </xf>
    <xf numFmtId="0" fontId="1" fillId="4" borderId="13" xfId="0" applyFont="1" applyFill="1" applyBorder="1" applyAlignment="1" applyProtection="1">
      <alignment horizontal="center" shrinkToFit="1"/>
      <protection hidden="1"/>
    </xf>
    <xf numFmtId="165" fontId="0" fillId="5" borderId="33" xfId="0" applyNumberFormat="1" applyFill="1" applyBorder="1" applyAlignment="1" applyProtection="1">
      <alignment horizontal="center" shrinkToFit="1"/>
      <protection hidden="1"/>
    </xf>
    <xf numFmtId="165" fontId="0" fillId="5" borderId="3" xfId="0" applyNumberFormat="1" applyFill="1" applyBorder="1" applyAlignment="1" applyProtection="1">
      <alignment horizontal="center" shrinkToFit="1"/>
      <protection hidden="1"/>
    </xf>
    <xf numFmtId="0" fontId="0" fillId="5" borderId="3" xfId="0" applyFill="1" applyBorder="1" applyAlignment="1" applyProtection="1">
      <alignment horizontal="left" shrinkToFit="1"/>
      <protection hidden="1"/>
    </xf>
    <xf numFmtId="0" fontId="0" fillId="5" borderId="33" xfId="0" applyFill="1" applyBorder="1" applyAlignment="1" applyProtection="1">
      <alignment horizontal="center" shrinkToFit="1"/>
      <protection hidden="1"/>
    </xf>
    <xf numFmtId="0" fontId="0" fillId="5" borderId="3" xfId="0" applyFill="1" applyBorder="1" applyAlignment="1" applyProtection="1">
      <alignment horizontal="center" shrinkToFit="1"/>
      <protection hidden="1"/>
    </xf>
    <xf numFmtId="0" fontId="0" fillId="5" borderId="16" xfId="0" applyFill="1" applyBorder="1" applyAlignment="1" applyProtection="1">
      <alignment horizontal="center" shrinkToFit="1"/>
      <protection hidden="1"/>
    </xf>
    <xf numFmtId="0" fontId="1" fillId="0" borderId="1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20" fontId="0" fillId="0" borderId="2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left" shrinkToFit="1"/>
    </xf>
    <xf numFmtId="0" fontId="0" fillId="0" borderId="5" xfId="0" applyNumberFormat="1" applyBorder="1" applyAlignment="1">
      <alignment horizontal="left" shrinkToFit="1"/>
    </xf>
    <xf numFmtId="0" fontId="0" fillId="0" borderId="2" xfId="0" applyNumberFormat="1" applyBorder="1" applyAlignment="1">
      <alignment horizontal="left" shrinkToFit="1"/>
    </xf>
    <xf numFmtId="0" fontId="1" fillId="0" borderId="14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0" fillId="0" borderId="14" xfId="0" applyNumberFormat="1" applyBorder="1" applyAlignment="1">
      <alignment horizontal="left" shrinkToFit="1"/>
    </xf>
    <xf numFmtId="0" fontId="0" fillId="0" borderId="3" xfId="0" applyNumberFormat="1" applyBorder="1" applyAlignment="1">
      <alignment horizontal="left" shrinkToFit="1"/>
    </xf>
    <xf numFmtId="0" fontId="0" fillId="0" borderId="15" xfId="0" applyNumberFormat="1" applyBorder="1" applyAlignment="1">
      <alignment horizontal="left" shrinkToFit="1"/>
    </xf>
    <xf numFmtId="0" fontId="1" fillId="3" borderId="4" xfId="0" applyFont="1" applyFill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20" fontId="0" fillId="0" borderId="23" xfId="0" applyNumberFormat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10" borderId="1" xfId="0" applyFont="1" applyFill="1" applyBorder="1" applyAlignment="1">
      <alignment horizontal="center" shrinkToFit="1"/>
    </xf>
    <xf numFmtId="0" fontId="1" fillId="10" borderId="5" xfId="0" applyFont="1" applyFill="1" applyBorder="1" applyAlignment="1">
      <alignment horizontal="center" shrinkToFit="1"/>
    </xf>
    <xf numFmtId="0" fontId="1" fillId="10" borderId="17" xfId="0" applyFont="1" applyFill="1" applyBorder="1" applyAlignment="1">
      <alignment horizontal="center" shrinkToFit="1"/>
    </xf>
    <xf numFmtId="0" fontId="18" fillId="10" borderId="20" xfId="0" applyFont="1" applyFill="1" applyBorder="1" applyAlignment="1">
      <alignment horizontal="center" vertical="center" shrinkToFit="1"/>
    </xf>
    <xf numFmtId="0" fontId="18" fillId="10" borderId="21" xfId="0" applyFont="1" applyFill="1" applyBorder="1" applyAlignment="1">
      <alignment horizontal="center" vertical="center" shrinkToFit="1"/>
    </xf>
    <xf numFmtId="0" fontId="0" fillId="10" borderId="21" xfId="0" applyFill="1" applyBorder="1" applyAlignment="1">
      <alignment horizontal="center" vertical="center" shrinkToFit="1"/>
    </xf>
    <xf numFmtId="20" fontId="0" fillId="10" borderId="21" xfId="0" applyNumberFormat="1" applyFill="1" applyBorder="1" applyAlignment="1">
      <alignment horizontal="center" vertical="center" shrinkToFit="1"/>
    </xf>
    <xf numFmtId="0" fontId="0" fillId="10" borderId="1" xfId="0" applyNumberFormat="1" applyFill="1" applyBorder="1" applyAlignment="1">
      <alignment horizontal="left" shrinkToFit="1"/>
    </xf>
    <xf numFmtId="0" fontId="0" fillId="10" borderId="5" xfId="0" applyNumberFormat="1" applyFill="1" applyBorder="1" applyAlignment="1">
      <alignment horizontal="left" shrinkToFit="1"/>
    </xf>
    <xf numFmtId="0" fontId="0" fillId="10" borderId="2" xfId="0" applyNumberFormat="1" applyFill="1" applyBorder="1" applyAlignment="1">
      <alignment horizontal="left" shrinkToFit="1"/>
    </xf>
    <xf numFmtId="49" fontId="0" fillId="10" borderId="1" xfId="0" applyNumberFormat="1" applyFill="1" applyBorder="1" applyAlignment="1">
      <alignment horizontal="left" shrinkToFit="1"/>
    </xf>
    <xf numFmtId="0" fontId="0" fillId="10" borderId="5" xfId="0" applyFill="1" applyBorder="1" applyAlignment="1">
      <alignment horizontal="left" shrinkToFit="1"/>
    </xf>
    <xf numFmtId="49" fontId="0" fillId="10" borderId="5" xfId="0" applyNumberFormat="1" applyFill="1" applyBorder="1" applyAlignment="1">
      <alignment horizontal="left" shrinkToFit="1"/>
    </xf>
    <xf numFmtId="0" fontId="0" fillId="10" borderId="2" xfId="0" applyFill="1" applyBorder="1" applyAlignment="1">
      <alignment horizontal="left" shrinkToFit="1"/>
    </xf>
    <xf numFmtId="49" fontId="0" fillId="0" borderId="1" xfId="0" applyNumberFormat="1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49" fontId="0" fillId="0" borderId="5" xfId="0" applyNumberFormat="1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0" fillId="0" borderId="25" xfId="0" applyBorder="1" applyAlignment="1">
      <alignment horizontal="center" vertical="center" shrinkToFit="1"/>
    </xf>
    <xf numFmtId="20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49" fontId="0" fillId="0" borderId="18" xfId="0" applyNumberFormat="1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1" fillId="0" borderId="26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20" fontId="0" fillId="0" borderId="29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left" shrinkToFit="1"/>
    </xf>
    <xf numFmtId="0" fontId="0" fillId="0" borderId="7" xfId="0" applyBorder="1" applyAlignment="1">
      <alignment horizontal="left" shrinkToFit="1"/>
    </xf>
    <xf numFmtId="49" fontId="0" fillId="0" borderId="7" xfId="0" applyNumberFormat="1" applyBorder="1" applyAlignment="1">
      <alignment horizontal="left" shrinkToFit="1"/>
    </xf>
    <xf numFmtId="0" fontId="0" fillId="0" borderId="31" xfId="0" applyBorder="1" applyAlignment="1">
      <alignment horizontal="left" shrinkToFit="1"/>
    </xf>
    <xf numFmtId="0" fontId="1" fillId="0" borderId="30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32" xfId="0" applyFont="1" applyBorder="1" applyAlignment="1">
      <alignment horizontal="center" shrinkToFit="1"/>
    </xf>
    <xf numFmtId="0" fontId="17" fillId="0" borderId="0" xfId="0" applyFont="1" applyAlignment="1" applyProtection="1">
      <alignment horizontal="center" shrinkToFit="1"/>
      <protection hidden="1"/>
    </xf>
    <xf numFmtId="0" fontId="0" fillId="5" borderId="16" xfId="0" applyFill="1" applyBorder="1" applyAlignment="1" applyProtection="1">
      <alignment horizontal="left" shrinkToFit="1"/>
      <protection hidden="1"/>
    </xf>
    <xf numFmtId="0" fontId="0" fillId="5" borderId="17" xfId="0" applyFill="1" applyBorder="1" applyAlignment="1" applyProtection="1">
      <alignment horizontal="left" shrinkToFit="1"/>
      <protection hidden="1"/>
    </xf>
    <xf numFmtId="165" fontId="0" fillId="0" borderId="34" xfId="0" applyNumberFormat="1" applyFill="1" applyBorder="1" applyAlignment="1" applyProtection="1">
      <alignment horizontal="center" shrinkToFit="1"/>
      <protection hidden="1"/>
    </xf>
    <xf numFmtId="165" fontId="0" fillId="0" borderId="5" xfId="0" applyNumberFormat="1" applyFill="1" applyBorder="1" applyAlignment="1" applyProtection="1">
      <alignment horizontal="center" shrinkToFit="1"/>
      <protection hidden="1"/>
    </xf>
    <xf numFmtId="0" fontId="0" fillId="0" borderId="5" xfId="0" applyFill="1" applyBorder="1" applyAlignment="1" applyProtection="1">
      <alignment horizontal="left" shrinkToFit="1"/>
      <protection hidden="1"/>
    </xf>
    <xf numFmtId="0" fontId="0" fillId="0" borderId="17" xfId="0" applyFill="1" applyBorder="1" applyAlignment="1" applyProtection="1">
      <alignment horizontal="left" shrinkToFit="1"/>
      <protection hidden="1"/>
    </xf>
    <xf numFmtId="0" fontId="0" fillId="0" borderId="34" xfId="0" applyFill="1" applyBorder="1" applyAlignment="1" applyProtection="1">
      <alignment horizontal="center" shrinkToFit="1"/>
      <protection hidden="1"/>
    </xf>
    <xf numFmtId="0" fontId="0" fillId="0" borderId="5" xfId="0" applyFill="1" applyBorder="1" applyAlignment="1" applyProtection="1">
      <alignment horizontal="center" shrinkToFit="1"/>
      <protection hidden="1"/>
    </xf>
    <xf numFmtId="0" fontId="0" fillId="0" borderId="17" xfId="0" applyFill="1" applyBorder="1" applyAlignment="1" applyProtection="1">
      <alignment horizontal="center" shrinkToFit="1"/>
      <protection hidden="1"/>
    </xf>
    <xf numFmtId="165" fontId="0" fillId="0" borderId="35" xfId="0" applyNumberFormat="1" applyFill="1" applyBorder="1" applyAlignment="1" applyProtection="1">
      <alignment horizontal="center" shrinkToFit="1"/>
      <protection hidden="1"/>
    </xf>
    <xf numFmtId="165" fontId="0" fillId="0" borderId="18" xfId="0" applyNumberFormat="1" applyFill="1" applyBorder="1" applyAlignment="1" applyProtection="1">
      <alignment horizontal="center" shrinkToFit="1"/>
      <protection hidden="1"/>
    </xf>
    <xf numFmtId="0" fontId="0" fillId="0" borderId="18" xfId="0" applyFill="1" applyBorder="1" applyAlignment="1" applyProtection="1">
      <alignment horizontal="left" shrinkToFit="1"/>
      <protection hidden="1"/>
    </xf>
    <xf numFmtId="0" fontId="0" fillId="0" borderId="19" xfId="0" applyFill="1" applyBorder="1" applyAlignment="1" applyProtection="1">
      <alignment horizontal="left" shrinkToFit="1"/>
      <protection hidden="1"/>
    </xf>
    <xf numFmtId="0" fontId="0" fillId="0" borderId="35" xfId="0" applyFill="1" applyBorder="1" applyAlignment="1" applyProtection="1">
      <alignment horizontal="center" shrinkToFit="1"/>
      <protection hidden="1"/>
    </xf>
    <xf numFmtId="0" fontId="0" fillId="0" borderId="18" xfId="0" applyFill="1" applyBorder="1" applyAlignment="1" applyProtection="1">
      <alignment horizontal="center" shrinkToFit="1"/>
      <protection hidden="1"/>
    </xf>
    <xf numFmtId="0" fontId="0" fillId="0" borderId="19" xfId="0" applyFill="1" applyBorder="1" applyAlignment="1" applyProtection="1">
      <alignment horizontal="center" shrinkToFit="1"/>
      <protection hidden="1"/>
    </xf>
    <xf numFmtId="0" fontId="1" fillId="4" borderId="36" xfId="0" applyNumberFormat="1" applyFont="1" applyFill="1" applyBorder="1" applyAlignment="1" applyProtection="1">
      <alignment horizontal="center" shrinkToFit="1"/>
      <protection hidden="1"/>
    </xf>
    <xf numFmtId="0" fontId="1" fillId="4" borderId="37" xfId="0" applyNumberFormat="1" applyFont="1" applyFill="1" applyBorder="1" applyAlignment="1" applyProtection="1">
      <alignment horizontal="center" shrinkToFit="1"/>
      <protection hidden="1"/>
    </xf>
    <xf numFmtId="0" fontId="1" fillId="4" borderId="36" xfId="0" applyFont="1" applyFill="1" applyBorder="1" applyAlignment="1" applyProtection="1">
      <alignment horizontal="center" shrinkToFit="1"/>
      <protection hidden="1"/>
    </xf>
    <xf numFmtId="0" fontId="1" fillId="4" borderId="37" xfId="0" applyFont="1" applyFill="1" applyBorder="1" applyAlignment="1" applyProtection="1">
      <alignment horizontal="center" shrinkToFit="1"/>
      <protection hidden="1"/>
    </xf>
    <xf numFmtId="0" fontId="1" fillId="4" borderId="38" xfId="0" applyFon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left" shrinkToFit="1"/>
      <protection hidden="1"/>
    </xf>
    <xf numFmtId="49" fontId="0" fillId="0" borderId="14" xfId="0" applyNumberFormat="1" applyBorder="1" applyAlignment="1">
      <alignment horizontal="left" shrinkToFit="1"/>
    </xf>
    <xf numFmtId="49" fontId="0" fillId="0" borderId="3" xfId="0" applyNumberFormat="1" applyBorder="1" applyAlignment="1">
      <alignment horizontal="left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20" fontId="0" fillId="0" borderId="2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left" shrinkToFit="1"/>
    </xf>
    <xf numFmtId="0" fontId="0" fillId="0" borderId="5" xfId="0" applyFill="1" applyBorder="1" applyAlignment="1">
      <alignment horizontal="left" shrinkToFit="1"/>
    </xf>
    <xf numFmtId="49" fontId="0" fillId="0" borderId="5" xfId="0" applyNumberFormat="1" applyFill="1" applyBorder="1" applyAlignment="1">
      <alignment horizontal="left" shrinkToFit="1"/>
    </xf>
    <xf numFmtId="0" fontId="0" fillId="0" borderId="2" xfId="0" applyFill="1" applyBorder="1" applyAlignment="1">
      <alignment horizontal="left" shrinkToFit="1"/>
    </xf>
    <xf numFmtId="0" fontId="1" fillId="0" borderId="1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0" fillId="10" borderId="1" xfId="0" applyFill="1" applyBorder="1" applyAlignment="1">
      <alignment horizontal="center" vertical="center" shrinkToFit="1"/>
    </xf>
    <xf numFmtId="0" fontId="0" fillId="10" borderId="5" xfId="0" applyFill="1" applyBorder="1" applyAlignment="1">
      <alignment horizontal="center" vertical="center" shrinkToFit="1"/>
    </xf>
    <xf numFmtId="0" fontId="0" fillId="10" borderId="2" xfId="0" applyFill="1" applyBorder="1" applyAlignment="1">
      <alignment horizontal="center" vertical="center" shrinkToFit="1"/>
    </xf>
    <xf numFmtId="0" fontId="18" fillId="10" borderId="24" xfId="0" applyFont="1" applyFill="1" applyBorder="1" applyAlignment="1">
      <alignment horizontal="center" vertical="center" shrinkToFit="1"/>
    </xf>
    <xf numFmtId="0" fontId="18" fillId="10" borderId="25" xfId="0" applyFont="1" applyFill="1" applyBorder="1" applyAlignment="1">
      <alignment horizontal="center" vertical="center" shrinkToFit="1"/>
    </xf>
    <xf numFmtId="0" fontId="0" fillId="10" borderId="26" xfId="0" applyFill="1" applyBorder="1" applyAlignment="1">
      <alignment horizontal="center" vertical="center" shrinkToFit="1"/>
    </xf>
    <xf numFmtId="0" fontId="0" fillId="10" borderId="18" xfId="0" applyFill="1" applyBorder="1" applyAlignment="1">
      <alignment horizontal="center" vertical="center" shrinkToFit="1"/>
    </xf>
    <xf numFmtId="0" fontId="0" fillId="10" borderId="27" xfId="0" applyFill="1" applyBorder="1" applyAlignment="1">
      <alignment horizontal="center" vertical="center" shrinkToFit="1"/>
    </xf>
    <xf numFmtId="0" fontId="0" fillId="10" borderId="25" xfId="0" applyFill="1" applyBorder="1" applyAlignment="1">
      <alignment horizontal="center" vertical="center" shrinkToFit="1"/>
    </xf>
    <xf numFmtId="20" fontId="0" fillId="10" borderId="25" xfId="0" applyNumberFormat="1" applyFill="1" applyBorder="1" applyAlignment="1">
      <alignment horizontal="center" vertical="center" shrinkToFit="1"/>
    </xf>
    <xf numFmtId="49" fontId="0" fillId="10" borderId="26" xfId="0" applyNumberFormat="1" applyFill="1" applyBorder="1" applyAlignment="1">
      <alignment horizontal="left" shrinkToFit="1"/>
    </xf>
    <xf numFmtId="0" fontId="0" fillId="10" borderId="18" xfId="0" applyFill="1" applyBorder="1" applyAlignment="1">
      <alignment horizontal="left" shrinkToFit="1"/>
    </xf>
    <xf numFmtId="49" fontId="0" fillId="10" borderId="18" xfId="0" applyNumberFormat="1" applyFill="1" applyBorder="1" applyAlignment="1">
      <alignment horizontal="left" shrinkToFit="1"/>
    </xf>
    <xf numFmtId="0" fontId="0" fillId="10" borderId="27" xfId="0" applyFill="1" applyBorder="1" applyAlignment="1">
      <alignment horizontal="left" shrinkToFit="1"/>
    </xf>
    <xf numFmtId="0" fontId="1" fillId="10" borderId="26" xfId="0" applyFont="1" applyFill="1" applyBorder="1" applyAlignment="1">
      <alignment horizontal="center" shrinkToFit="1"/>
    </xf>
    <xf numFmtId="0" fontId="1" fillId="10" borderId="18" xfId="0" applyFont="1" applyFill="1" applyBorder="1" applyAlignment="1">
      <alignment horizontal="center" shrinkToFit="1"/>
    </xf>
    <xf numFmtId="0" fontId="1" fillId="10" borderId="19" xfId="0" applyFont="1" applyFill="1" applyBorder="1" applyAlignment="1">
      <alignment horizontal="center" shrinkToFit="1"/>
    </xf>
    <xf numFmtId="164" fontId="12" fillId="0" borderId="0" xfId="1" applyNumberFormat="1" applyFont="1" applyAlignment="1">
      <alignment horizont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left" vertical="center" shrinkToFit="1"/>
    </xf>
    <xf numFmtId="0" fontId="11" fillId="0" borderId="6" xfId="1" applyNumberFormat="1" applyFont="1" applyBorder="1" applyAlignment="1">
      <alignment horizontal="center" vertical="center"/>
    </xf>
    <xf numFmtId="0" fontId="11" fillId="0" borderId="11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left" vertical="center" shrinkToFit="1"/>
    </xf>
    <xf numFmtId="0" fontId="11" fillId="0" borderId="0" xfId="1" applyNumberFormat="1" applyFont="1" applyBorder="1" applyAlignment="1">
      <alignment horizontal="center" vertical="center"/>
    </xf>
    <xf numFmtId="0" fontId="11" fillId="0" borderId="10" xfId="1" applyNumberFormat="1" applyFont="1" applyBorder="1" applyAlignment="1">
      <alignment horizontal="center" vertical="center"/>
    </xf>
    <xf numFmtId="0" fontId="29" fillId="0" borderId="36" xfId="1" applyNumberFormat="1" applyFont="1" applyBorder="1" applyAlignment="1">
      <alignment horizontal="center" vertical="center"/>
    </xf>
    <xf numFmtId="0" fontId="29" fillId="0" borderId="37" xfId="1" applyNumberFormat="1" applyFont="1" applyBorder="1" applyAlignment="1">
      <alignment horizontal="center" vertical="center"/>
    </xf>
    <xf numFmtId="0" fontId="29" fillId="0" borderId="38" xfId="1" applyNumberFormat="1" applyFont="1" applyBorder="1" applyAlignment="1">
      <alignment horizontal="center" vertical="center"/>
    </xf>
    <xf numFmtId="0" fontId="29" fillId="0" borderId="8" xfId="1" applyNumberFormat="1" applyFont="1" applyBorder="1" applyAlignment="1">
      <alignment horizontal="center" vertical="center"/>
    </xf>
    <xf numFmtId="0" fontId="29" fillId="0" borderId="0" xfId="1" applyNumberFormat="1" applyFont="1" applyBorder="1" applyAlignment="1">
      <alignment horizontal="center" vertical="center"/>
    </xf>
    <xf numFmtId="0" fontId="29" fillId="0" borderId="10" xfId="1" applyNumberFormat="1" applyFont="1" applyBorder="1" applyAlignment="1">
      <alignment horizontal="center" vertical="center"/>
    </xf>
    <xf numFmtId="0" fontId="29" fillId="0" borderId="9" xfId="1" applyNumberFormat="1" applyFont="1" applyBorder="1" applyAlignment="1">
      <alignment horizontal="center" vertical="center"/>
    </xf>
    <xf numFmtId="0" fontId="29" fillId="0" borderId="6" xfId="1" applyNumberFormat="1" applyFont="1" applyBorder="1" applyAlignment="1">
      <alignment horizontal="center" vertical="center"/>
    </xf>
    <xf numFmtId="0" fontId="29" fillId="0" borderId="11" xfId="1" applyNumberFormat="1" applyFont="1" applyBorder="1" applyAlignment="1">
      <alignment horizontal="center" vertical="center"/>
    </xf>
    <xf numFmtId="0" fontId="8" fillId="0" borderId="36" xfId="1" applyNumberFormat="1" applyFont="1" applyBorder="1" applyAlignment="1">
      <alignment horizontal="center" vertical="center"/>
    </xf>
    <xf numFmtId="0" fontId="8" fillId="0" borderId="37" xfId="1" applyNumberFormat="1" applyFont="1" applyBorder="1" applyAlignment="1">
      <alignment horizontal="center" vertical="center"/>
    </xf>
    <xf numFmtId="0" fontId="8" fillId="0" borderId="37" xfId="1" applyNumberFormat="1" applyFont="1" applyBorder="1" applyAlignment="1">
      <alignment horizontal="left" vertical="center" shrinkToFit="1"/>
    </xf>
    <xf numFmtId="0" fontId="11" fillId="0" borderId="37" xfId="1" applyNumberFormat="1" applyFont="1" applyBorder="1" applyAlignment="1">
      <alignment horizontal="center" vertical="center"/>
    </xf>
    <xf numFmtId="0" fontId="11" fillId="0" borderId="38" xfId="1" applyNumberFormat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9" borderId="41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8" borderId="41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164" fontId="11" fillId="0" borderId="36" xfId="0" applyNumberFormat="1" applyFont="1" applyFill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9" borderId="39" xfId="0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0" fillId="9" borderId="42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center" vertical="center"/>
    </xf>
    <xf numFmtId="0" fontId="20" fillId="8" borderId="41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20" fillId="8" borderId="39" xfId="0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/>
    </xf>
    <xf numFmtId="0" fontId="20" fillId="8" borderId="42" xfId="0" applyFont="1" applyFill="1" applyBorder="1" applyAlignment="1">
      <alignment horizontal="center" vertical="center"/>
    </xf>
    <xf numFmtId="0" fontId="20" fillId="7" borderId="41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center" vertical="center"/>
    </xf>
    <xf numFmtId="0" fontId="20" fillId="6" borderId="41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/>
    </xf>
    <xf numFmtId="0" fontId="34" fillId="5" borderId="4" xfId="0" applyFont="1" applyFill="1" applyBorder="1" applyAlignment="1">
      <alignment horizontal="center"/>
    </xf>
    <xf numFmtId="0" fontId="34" fillId="5" borderId="13" xfId="0" applyFont="1" applyFill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10" borderId="8" xfId="0" applyFont="1" applyFill="1" applyBorder="1" applyAlignment="1">
      <alignment horizontal="center"/>
    </xf>
    <xf numFmtId="0" fontId="35" fillId="10" borderId="0" xfId="0" applyFont="1" applyFill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0" fillId="7" borderId="39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35" fillId="10" borderId="9" xfId="0" applyFont="1" applyFill="1" applyBorder="1" applyAlignment="1">
      <alignment horizontal="center"/>
    </xf>
    <xf numFmtId="0" fontId="35" fillId="10" borderId="6" xfId="0" applyFont="1" applyFill="1" applyBorder="1" applyAlignment="1">
      <alignment horizontal="center"/>
    </xf>
    <xf numFmtId="0" fontId="35" fillId="0" borderId="37" xfId="0" applyFont="1" applyBorder="1" applyAlignment="1"/>
    <xf numFmtId="0" fontId="35" fillId="0" borderId="38" xfId="0" applyFont="1" applyBorder="1" applyAlignment="1"/>
    <xf numFmtId="0" fontId="35" fillId="10" borderId="0" xfId="0" applyFont="1" applyFill="1" applyBorder="1" applyAlignment="1"/>
    <xf numFmtId="0" fontId="35" fillId="10" borderId="10" xfId="0" applyFont="1" applyFill="1" applyBorder="1" applyAlignment="1"/>
    <xf numFmtId="0" fontId="35" fillId="0" borderId="0" xfId="0" applyFont="1" applyBorder="1" applyAlignment="1"/>
    <xf numFmtId="0" fontId="35" fillId="0" borderId="10" xfId="0" applyFont="1" applyBorder="1" applyAlignment="1"/>
    <xf numFmtId="0" fontId="35" fillId="10" borderId="6" xfId="0" applyFont="1" applyFill="1" applyBorder="1" applyAlignment="1"/>
    <xf numFmtId="0" fontId="35" fillId="10" borderId="11" xfId="0" applyFont="1" applyFill="1" applyBorder="1" applyAlignment="1"/>
    <xf numFmtId="165" fontId="0" fillId="0" borderId="33" xfId="0" applyNumberFormat="1" applyFill="1" applyBorder="1" applyAlignment="1" applyProtection="1">
      <alignment horizontal="center" shrinkToFit="1"/>
      <protection hidden="1"/>
    </xf>
    <xf numFmtId="165" fontId="0" fillId="0" borderId="3" xfId="0" applyNumberFormat="1" applyFill="1" applyBorder="1" applyAlignment="1" applyProtection="1">
      <alignment horizontal="center" shrinkToFit="1"/>
      <protection hidden="1"/>
    </xf>
    <xf numFmtId="0" fontId="0" fillId="0" borderId="3" xfId="0" applyFill="1" applyBorder="1" applyAlignment="1" applyProtection="1">
      <alignment horizontal="left" shrinkToFit="1"/>
      <protection hidden="1"/>
    </xf>
    <xf numFmtId="0" fontId="0" fillId="0" borderId="33" xfId="0" applyFill="1" applyBorder="1" applyAlignment="1" applyProtection="1">
      <alignment horizontal="center" shrinkToFit="1"/>
      <protection hidden="1"/>
    </xf>
    <xf numFmtId="0" fontId="0" fillId="0" borderId="3" xfId="0" applyFill="1" applyBorder="1" applyAlignment="1" applyProtection="1">
      <alignment horizontal="center" shrinkToFit="1"/>
      <protection hidden="1"/>
    </xf>
    <xf numFmtId="0" fontId="0" fillId="0" borderId="16" xfId="0" applyFill="1" applyBorder="1" applyAlignment="1" applyProtection="1">
      <alignment horizontal="center" shrinkToFit="1"/>
      <protection hidden="1"/>
    </xf>
    <xf numFmtId="0" fontId="30" fillId="0" borderId="36" xfId="0" applyFont="1" applyFill="1" applyBorder="1" applyAlignment="1" applyProtection="1">
      <alignment horizontal="center" vertical="center" shrinkToFit="1"/>
      <protection hidden="1"/>
    </xf>
    <xf numFmtId="0" fontId="30" fillId="0" borderId="37" xfId="0" applyFont="1" applyFill="1" applyBorder="1" applyAlignment="1" applyProtection="1">
      <alignment horizontal="center" vertical="center" shrinkToFit="1"/>
      <protection hidden="1"/>
    </xf>
    <xf numFmtId="0" fontId="30" fillId="0" borderId="38" xfId="0" applyFont="1" applyFill="1" applyBorder="1" applyAlignment="1" applyProtection="1">
      <alignment horizontal="center" vertical="center" shrinkToFit="1"/>
      <protection hidden="1"/>
    </xf>
    <xf numFmtId="0" fontId="30" fillId="0" borderId="8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Fill="1" applyBorder="1" applyAlignment="1" applyProtection="1">
      <alignment horizontal="center" vertical="center" shrinkToFit="1"/>
      <protection hidden="1"/>
    </xf>
    <xf numFmtId="0" fontId="30" fillId="0" borderId="10" xfId="0" applyFont="1" applyFill="1" applyBorder="1" applyAlignment="1" applyProtection="1">
      <alignment horizontal="center" vertical="center" shrinkToFit="1"/>
      <protection hidden="1"/>
    </xf>
    <xf numFmtId="0" fontId="30" fillId="0" borderId="9" xfId="0" applyFont="1" applyFill="1" applyBorder="1" applyAlignment="1" applyProtection="1">
      <alignment horizontal="center" vertical="center" shrinkToFit="1"/>
      <protection hidden="1"/>
    </xf>
    <xf numFmtId="0" fontId="30" fillId="0" borderId="6" xfId="0" applyFont="1" applyFill="1" applyBorder="1" applyAlignment="1" applyProtection="1">
      <alignment horizontal="center" vertical="center" shrinkToFit="1"/>
      <protection hidden="1"/>
    </xf>
    <xf numFmtId="0" fontId="30" fillId="0" borderId="11" xfId="0" applyFont="1" applyFill="1" applyBorder="1" applyAlignment="1" applyProtection="1">
      <alignment horizontal="center" vertical="center" shrinkToFit="1"/>
      <protection hidden="1"/>
    </xf>
    <xf numFmtId="165" fontId="0" fillId="0" borderId="35" xfId="0" applyNumberFormat="1" applyBorder="1" applyAlignment="1" applyProtection="1">
      <alignment horizontal="center" shrinkToFit="1"/>
      <protection hidden="1"/>
    </xf>
    <xf numFmtId="165" fontId="0" fillId="0" borderId="18" xfId="0" applyNumberFormat="1" applyBorder="1" applyAlignment="1" applyProtection="1">
      <alignment horizontal="center" shrinkToFit="1"/>
      <protection hidden="1"/>
    </xf>
    <xf numFmtId="0" fontId="0" fillId="0" borderId="18" xfId="0" applyFill="1" applyBorder="1"/>
    <xf numFmtId="0" fontId="0" fillId="0" borderId="19" xfId="0" applyFill="1" applyBorder="1"/>
    <xf numFmtId="0" fontId="0" fillId="0" borderId="5" xfId="0" applyFill="1" applyBorder="1"/>
    <xf numFmtId="0" fontId="0" fillId="0" borderId="17" xfId="0" applyFill="1" applyBorder="1"/>
    <xf numFmtId="0" fontId="1" fillId="0" borderId="26" xfId="0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6" xfId="0" applyBorder="1"/>
    <xf numFmtId="0" fontId="0" fillId="0" borderId="3" xfId="0" applyBorder="1"/>
    <xf numFmtId="20" fontId="0" fillId="0" borderId="25" xfId="0" applyNumberFormat="1" applyFill="1" applyBorder="1" applyAlignment="1">
      <alignment horizontal="center" vertical="center" shrinkToFit="1"/>
    </xf>
    <xf numFmtId="49" fontId="0" fillId="0" borderId="26" xfId="0" applyNumberFormat="1" applyFill="1" applyBorder="1" applyAlignment="1">
      <alignment horizontal="left" shrinkToFit="1"/>
    </xf>
    <xf numFmtId="0" fontId="0" fillId="0" borderId="18" xfId="0" applyNumberFormat="1" applyFill="1" applyBorder="1" applyAlignment="1">
      <alignment horizontal="left" shrinkToFit="1"/>
    </xf>
    <xf numFmtId="49" fontId="0" fillId="0" borderId="18" xfId="0" applyNumberFormat="1" applyFill="1" applyBorder="1" applyAlignment="1">
      <alignment horizontal="left" shrinkToFit="1"/>
    </xf>
    <xf numFmtId="0" fontId="0" fillId="0" borderId="27" xfId="0" applyNumberFormat="1" applyFill="1" applyBorder="1" applyAlignment="1">
      <alignment horizontal="left" shrinkToFit="1"/>
    </xf>
    <xf numFmtId="0" fontId="0" fillId="0" borderId="5" xfId="0" applyNumberFormat="1" applyFill="1" applyBorder="1" applyAlignment="1">
      <alignment horizontal="left" shrinkToFit="1"/>
    </xf>
    <xf numFmtId="0" fontId="0" fillId="0" borderId="2" xfId="0" applyNumberFormat="1" applyFill="1" applyBorder="1" applyAlignment="1">
      <alignment horizontal="left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20" fontId="0" fillId="0" borderId="23" xfId="0" applyNumberFormat="1" applyFill="1" applyBorder="1" applyAlignment="1">
      <alignment horizontal="center" vertical="center" shrinkToFit="1"/>
    </xf>
    <xf numFmtId="49" fontId="0" fillId="0" borderId="14" xfId="0" applyNumberFormat="1" applyFill="1" applyBorder="1" applyAlignment="1">
      <alignment horizontal="left" shrinkToFit="1"/>
    </xf>
    <xf numFmtId="0" fontId="0" fillId="0" borderId="3" xfId="0" applyNumberFormat="1" applyFill="1" applyBorder="1" applyAlignment="1">
      <alignment horizontal="left" shrinkToFit="1"/>
    </xf>
    <xf numFmtId="49" fontId="0" fillId="0" borderId="3" xfId="0" applyNumberFormat="1" applyFill="1" applyBorder="1" applyAlignment="1">
      <alignment horizontal="left" shrinkToFit="1"/>
    </xf>
    <xf numFmtId="0" fontId="0" fillId="0" borderId="15" xfId="0" applyNumberFormat="1" applyFill="1" applyBorder="1" applyAlignment="1">
      <alignment horizontal="left" shrinkToFit="1"/>
    </xf>
    <xf numFmtId="0" fontId="1" fillId="0" borderId="14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center" shrinkToFit="1"/>
    </xf>
    <xf numFmtId="0" fontId="0" fillId="0" borderId="1" xfId="0" applyNumberFormat="1" applyFill="1" applyBorder="1" applyAlignment="1">
      <alignment horizontal="left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0" fillId="0" borderId="5" xfId="0" applyBorder="1"/>
    <xf numFmtId="0" fontId="0" fillId="0" borderId="17" xfId="0" applyBorder="1"/>
    <xf numFmtId="0" fontId="33" fillId="4" borderId="12" xfId="0" applyFont="1" applyFill="1" applyBorder="1" applyAlignment="1" applyProtection="1">
      <alignment horizontal="center" shrinkToFit="1"/>
      <protection hidden="1"/>
    </xf>
    <xf numFmtId="0" fontId="33" fillId="4" borderId="4" xfId="0" applyFont="1" applyFill="1" applyBorder="1" applyAlignment="1" applyProtection="1">
      <alignment horizontal="center" shrinkToFit="1"/>
      <protection hidden="1"/>
    </xf>
    <xf numFmtId="0" fontId="33" fillId="4" borderId="13" xfId="0" applyFont="1" applyFill="1" applyBorder="1" applyAlignment="1" applyProtection="1">
      <alignment horizontal="center" shrinkToFit="1"/>
      <protection hidden="1"/>
    </xf>
    <xf numFmtId="165" fontId="32" fillId="5" borderId="33" xfId="0" applyNumberFormat="1" applyFont="1" applyFill="1" applyBorder="1" applyAlignment="1" applyProtection="1">
      <alignment horizontal="center" shrinkToFit="1"/>
      <protection hidden="1"/>
    </xf>
    <xf numFmtId="165" fontId="32" fillId="5" borderId="3" xfId="0" applyNumberFormat="1" applyFont="1" applyFill="1" applyBorder="1" applyAlignment="1" applyProtection="1">
      <alignment horizontal="center" shrinkToFit="1"/>
      <protection hidden="1"/>
    </xf>
    <xf numFmtId="0" fontId="32" fillId="5" borderId="3" xfId="0" applyFont="1" applyFill="1" applyBorder="1" applyAlignment="1" applyProtection="1">
      <alignment horizontal="left" shrinkToFit="1"/>
      <protection hidden="1"/>
    </xf>
    <xf numFmtId="0" fontId="32" fillId="5" borderId="33" xfId="0" applyFont="1" applyFill="1" applyBorder="1" applyAlignment="1" applyProtection="1">
      <alignment horizontal="center" shrinkToFit="1"/>
      <protection hidden="1"/>
    </xf>
    <xf numFmtId="0" fontId="32" fillId="5" borderId="3" xfId="0" applyFont="1" applyFill="1" applyBorder="1" applyAlignment="1" applyProtection="1">
      <alignment horizontal="center" shrinkToFit="1"/>
      <protection hidden="1"/>
    </xf>
    <xf numFmtId="0" fontId="32" fillId="5" borderId="16" xfId="0" applyFont="1" applyFill="1" applyBorder="1" applyAlignment="1" applyProtection="1">
      <alignment horizontal="center" shrinkToFit="1"/>
      <protection hidden="1"/>
    </xf>
    <xf numFmtId="165" fontId="32" fillId="5" borderId="34" xfId="0" applyNumberFormat="1" applyFont="1" applyFill="1" applyBorder="1" applyAlignment="1" applyProtection="1">
      <alignment horizontal="center" shrinkToFit="1"/>
      <protection hidden="1"/>
    </xf>
    <xf numFmtId="165" fontId="32" fillId="5" borderId="5" xfId="0" applyNumberFormat="1" applyFont="1" applyFill="1" applyBorder="1" applyAlignment="1" applyProtection="1">
      <alignment horizontal="center" shrinkToFit="1"/>
      <protection hidden="1"/>
    </xf>
    <xf numFmtId="0" fontId="32" fillId="5" borderId="5" xfId="0" applyFont="1" applyFill="1" applyBorder="1" applyAlignment="1" applyProtection="1">
      <alignment horizontal="left" shrinkToFit="1"/>
      <protection hidden="1"/>
    </xf>
    <xf numFmtId="0" fontId="32" fillId="5" borderId="34" xfId="0" applyFont="1" applyFill="1" applyBorder="1" applyAlignment="1" applyProtection="1">
      <alignment horizontal="center" shrinkToFit="1"/>
      <protection hidden="1"/>
    </xf>
    <xf numFmtId="0" fontId="32" fillId="5" borderId="5" xfId="0" applyFont="1" applyFill="1" applyBorder="1" applyAlignment="1" applyProtection="1">
      <alignment horizontal="center" shrinkToFit="1"/>
      <protection hidden="1"/>
    </xf>
    <xf numFmtId="0" fontId="32" fillId="5" borderId="17" xfId="0" applyFont="1" applyFill="1" applyBorder="1" applyAlignment="1" applyProtection="1">
      <alignment horizontal="center" shrinkToFit="1"/>
      <protection hidden="1"/>
    </xf>
    <xf numFmtId="165" fontId="32" fillId="0" borderId="34" xfId="0" applyNumberFormat="1" applyFont="1" applyFill="1" applyBorder="1" applyAlignment="1" applyProtection="1">
      <alignment horizontal="center" shrinkToFit="1"/>
      <protection hidden="1"/>
    </xf>
    <xf numFmtId="165" fontId="32" fillId="0" borderId="5" xfId="0" applyNumberFormat="1" applyFont="1" applyFill="1" applyBorder="1" applyAlignment="1" applyProtection="1">
      <alignment horizontal="center" shrinkToFit="1"/>
      <protection hidden="1"/>
    </xf>
    <xf numFmtId="0" fontId="32" fillId="0" borderId="5" xfId="0" applyFont="1" applyFill="1" applyBorder="1" applyAlignment="1" applyProtection="1">
      <alignment horizontal="left" shrinkToFit="1"/>
      <protection hidden="1"/>
    </xf>
    <xf numFmtId="0" fontId="32" fillId="0" borderId="34" xfId="0" applyFont="1" applyFill="1" applyBorder="1" applyAlignment="1" applyProtection="1">
      <alignment horizontal="center" shrinkToFit="1"/>
      <protection hidden="1"/>
    </xf>
    <xf numFmtId="0" fontId="32" fillId="0" borderId="5" xfId="0" applyFont="1" applyFill="1" applyBorder="1" applyAlignment="1" applyProtection="1">
      <alignment horizontal="center" shrinkToFit="1"/>
      <protection hidden="1"/>
    </xf>
    <xf numFmtId="0" fontId="32" fillId="0" borderId="17" xfId="0" applyFont="1" applyFill="1" applyBorder="1" applyAlignment="1" applyProtection="1">
      <alignment horizontal="center" shrinkToFit="1"/>
      <protection hidden="1"/>
    </xf>
    <xf numFmtId="165" fontId="32" fillId="11" borderId="35" xfId="0" applyNumberFormat="1" applyFont="1" applyFill="1" applyBorder="1" applyAlignment="1" applyProtection="1">
      <alignment horizontal="center" shrinkToFit="1"/>
      <protection hidden="1"/>
    </xf>
    <xf numFmtId="165" fontId="32" fillId="11" borderId="18" xfId="0" applyNumberFormat="1" applyFont="1" applyFill="1" applyBorder="1" applyAlignment="1" applyProtection="1">
      <alignment horizontal="center" shrinkToFit="1"/>
      <protection hidden="1"/>
    </xf>
    <xf numFmtId="0" fontId="32" fillId="11" borderId="18" xfId="0" applyFont="1" applyFill="1" applyBorder="1" applyAlignment="1" applyProtection="1">
      <alignment horizontal="left" shrinkToFit="1"/>
      <protection hidden="1"/>
    </xf>
    <xf numFmtId="0" fontId="32" fillId="11" borderId="35" xfId="0" applyFont="1" applyFill="1" applyBorder="1" applyAlignment="1" applyProtection="1">
      <alignment horizontal="center" shrinkToFit="1"/>
      <protection hidden="1"/>
    </xf>
    <xf numFmtId="0" fontId="32" fillId="11" borderId="18" xfId="0" applyFont="1" applyFill="1" applyBorder="1" applyAlignment="1" applyProtection="1">
      <alignment horizontal="center" shrinkToFit="1"/>
      <protection hidden="1"/>
    </xf>
    <xf numFmtId="0" fontId="32" fillId="11" borderId="19" xfId="0" applyFont="1" applyFill="1" applyBorder="1" applyAlignment="1" applyProtection="1">
      <alignment horizontal="center" shrinkToFit="1"/>
      <protection hidden="1"/>
    </xf>
    <xf numFmtId="165" fontId="32" fillId="0" borderId="35" xfId="0" applyNumberFormat="1" applyFont="1" applyFill="1" applyBorder="1" applyAlignment="1" applyProtection="1">
      <alignment horizontal="center" shrinkToFit="1"/>
      <protection hidden="1"/>
    </xf>
    <xf numFmtId="165" fontId="32" fillId="0" borderId="18" xfId="0" applyNumberFormat="1" applyFont="1" applyFill="1" applyBorder="1" applyAlignment="1" applyProtection="1">
      <alignment horizontal="center" shrinkToFit="1"/>
      <protection hidden="1"/>
    </xf>
    <xf numFmtId="0" fontId="32" fillId="0" borderId="18" xfId="0" applyFont="1" applyFill="1" applyBorder="1" applyAlignment="1" applyProtection="1">
      <alignment horizontal="left" shrinkToFit="1"/>
      <protection hidden="1"/>
    </xf>
    <xf numFmtId="0" fontId="32" fillId="0" borderId="35" xfId="0" applyFont="1" applyFill="1" applyBorder="1" applyAlignment="1" applyProtection="1">
      <alignment horizontal="center" shrinkToFit="1"/>
      <protection hidden="1"/>
    </xf>
    <xf numFmtId="0" fontId="32" fillId="0" borderId="18" xfId="0" applyFont="1" applyFill="1" applyBorder="1" applyAlignment="1" applyProtection="1">
      <alignment horizontal="center" shrinkToFit="1"/>
      <protection hidden="1"/>
    </xf>
    <xf numFmtId="0" fontId="32" fillId="0" borderId="19" xfId="0" applyFont="1" applyFill="1" applyBorder="1" applyAlignment="1" applyProtection="1">
      <alignment horizontal="center" shrinkToFit="1"/>
      <protection hidden="1"/>
    </xf>
    <xf numFmtId="0" fontId="33" fillId="4" borderId="12" xfId="0" applyNumberFormat="1" applyFont="1" applyFill="1" applyBorder="1" applyAlignment="1" applyProtection="1">
      <alignment horizontal="center" shrinkToFit="1"/>
      <protection hidden="1"/>
    </xf>
    <xf numFmtId="0" fontId="33" fillId="4" borderId="4" xfId="0" applyNumberFormat="1" applyFont="1" applyFill="1" applyBorder="1" applyAlignment="1" applyProtection="1">
      <alignment horizontal="center" shrinkToFit="1"/>
      <protection hidden="1"/>
    </xf>
    <xf numFmtId="165" fontId="32" fillId="0" borderId="33" xfId="0" applyNumberFormat="1" applyFont="1" applyFill="1" applyBorder="1" applyAlignment="1" applyProtection="1">
      <alignment horizontal="center" shrinkToFit="1"/>
      <protection hidden="1"/>
    </xf>
    <xf numFmtId="165" fontId="32" fillId="0" borderId="3" xfId="0" applyNumberFormat="1" applyFont="1" applyFill="1" applyBorder="1" applyAlignment="1" applyProtection="1">
      <alignment horizontal="center" shrinkToFit="1"/>
      <protection hidden="1"/>
    </xf>
    <xf numFmtId="0" fontId="32" fillId="0" borderId="3" xfId="0" applyFont="1" applyFill="1" applyBorder="1" applyAlignment="1" applyProtection="1">
      <alignment horizontal="left" shrinkToFit="1"/>
      <protection hidden="1"/>
    </xf>
    <xf numFmtId="0" fontId="32" fillId="0" borderId="33" xfId="0" applyFont="1" applyFill="1" applyBorder="1" applyAlignment="1" applyProtection="1">
      <alignment horizontal="center" shrinkToFit="1"/>
      <protection hidden="1"/>
    </xf>
    <xf numFmtId="0" fontId="32" fillId="0" borderId="3" xfId="0" applyFont="1" applyFill="1" applyBorder="1" applyAlignment="1" applyProtection="1">
      <alignment horizontal="center" shrinkToFit="1"/>
      <protection hidden="1"/>
    </xf>
    <xf numFmtId="0" fontId="32" fillId="0" borderId="16" xfId="0" applyFont="1" applyFill="1" applyBorder="1" applyAlignment="1" applyProtection="1">
      <alignment horizontal="center" shrinkToFit="1"/>
      <protection hidden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468802</xdr:rowOff>
    </xdr:from>
    <xdr:to>
      <xdr:col>12</xdr:col>
      <xdr:colOff>0</xdr:colOff>
      <xdr:row>8</xdr:row>
      <xdr:rowOff>175260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651682"/>
          <a:ext cx="1242060" cy="123807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38100</xdr:colOff>
      <xdr:row>2</xdr:row>
      <xdr:rowOff>7621</xdr:rowOff>
    </xdr:from>
    <xdr:to>
      <xdr:col>53</xdr:col>
      <xdr:colOff>11938</xdr:colOff>
      <xdr:row>8</xdr:row>
      <xdr:rowOff>144781</xdr:rowOff>
    </xdr:to>
    <xdr:pic>
      <xdr:nvPicPr>
        <xdr:cNvPr id="3" name="Grafik 2" descr="TEDi_Logo_4C_9_200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38700" y="685801"/>
          <a:ext cx="1231138" cy="1173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468802</xdr:rowOff>
    </xdr:from>
    <xdr:to>
      <xdr:col>11</xdr:col>
      <xdr:colOff>99060</xdr:colOff>
      <xdr:row>8</xdr:row>
      <xdr:rowOff>175260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651682"/>
          <a:ext cx="1226820" cy="123807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22860</xdr:colOff>
      <xdr:row>2</xdr:row>
      <xdr:rowOff>0</xdr:rowOff>
    </xdr:from>
    <xdr:to>
      <xdr:col>53</xdr:col>
      <xdr:colOff>110998</xdr:colOff>
      <xdr:row>8</xdr:row>
      <xdr:rowOff>137160</xdr:rowOff>
    </xdr:to>
    <xdr:pic>
      <xdr:nvPicPr>
        <xdr:cNvPr id="3" name="Grafik 2" descr="TEDi_Logo_4C_9_200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37760" y="678180"/>
          <a:ext cx="1231138" cy="117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9"/>
  <sheetViews>
    <sheetView showGridLines="0" zoomScaleNormal="100" workbookViewId="0">
      <selection activeCell="N2" sqref="N2:AR2"/>
    </sheetView>
  </sheetViews>
  <sheetFormatPr baseColWidth="10" defaultRowHeight="15"/>
  <cols>
    <col min="1" max="145" width="1.7109375" customWidth="1"/>
  </cols>
  <sheetData>
    <row r="1" spans="1:13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31" ht="40.5">
      <c r="A2" s="44"/>
      <c r="B2" s="44"/>
      <c r="C2" s="44"/>
      <c r="D2" s="44"/>
      <c r="E2" s="44"/>
      <c r="F2" s="44"/>
      <c r="G2" s="44"/>
      <c r="H2" s="44"/>
      <c r="I2" s="44"/>
      <c r="J2" s="44"/>
      <c r="K2" s="1"/>
      <c r="L2" s="1"/>
      <c r="M2" s="1"/>
      <c r="N2" s="258" t="s">
        <v>0</v>
      </c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39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5"/>
      <c r="BW2" s="5"/>
      <c r="BX2" s="5"/>
      <c r="BY2" s="5"/>
      <c r="BZ2" s="6"/>
      <c r="CA2" s="6"/>
      <c r="CB2" s="6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</row>
    <row r="3" spans="1:131" ht="7.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3"/>
      <c r="BB3" s="46"/>
      <c r="BC3" s="46"/>
      <c r="BD3" s="39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5"/>
      <c r="BW3" s="5"/>
      <c r="BX3" s="5"/>
      <c r="BY3" s="5"/>
      <c r="BZ3" s="6"/>
      <c r="CA3" s="6"/>
      <c r="CB3" s="6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</row>
    <row r="4" spans="1:131" ht="7.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6"/>
      <c r="BB4" s="47"/>
      <c r="BC4" s="47"/>
      <c r="BD4" s="4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1"/>
      <c r="BW4" s="11"/>
      <c r="BX4" s="11"/>
      <c r="BY4" s="11"/>
      <c r="BZ4" s="12"/>
      <c r="CA4" s="12"/>
      <c r="CB4" s="12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</row>
    <row r="5" spans="1:131" ht="2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60" t="s">
        <v>1</v>
      </c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1"/>
      <c r="BW5" s="11"/>
      <c r="BX5" s="11"/>
      <c r="BY5" s="11"/>
      <c r="BZ5" s="12"/>
      <c r="CA5" s="12"/>
      <c r="CB5" s="12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</row>
    <row r="6" spans="1:131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1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7"/>
      <c r="BW6" s="17"/>
      <c r="BX6" s="17"/>
      <c r="BY6" s="17"/>
      <c r="BZ6" s="18"/>
      <c r="CA6" s="18"/>
      <c r="CB6" s="18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</row>
    <row r="7" spans="1:131" ht="7.1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1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7"/>
      <c r="BW7" s="17"/>
      <c r="BX7" s="17"/>
      <c r="BY7" s="17"/>
      <c r="BZ7" s="18"/>
      <c r="CA7" s="18"/>
      <c r="CB7" s="18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</row>
    <row r="8" spans="1:131" ht="15.75">
      <c r="A8" s="41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261" t="s">
        <v>2</v>
      </c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1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7"/>
      <c r="BW8" s="17"/>
      <c r="BX8" s="17"/>
      <c r="BY8" s="17"/>
      <c r="BZ8" s="18"/>
      <c r="CA8" s="18"/>
      <c r="CB8" s="18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</row>
    <row r="9" spans="1:131" ht="15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1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7"/>
      <c r="BW9" s="17"/>
      <c r="BX9" s="17"/>
      <c r="BY9" s="17"/>
      <c r="BZ9" s="18"/>
      <c r="CA9" s="18"/>
      <c r="CB9" s="18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</row>
    <row r="10" spans="1:131" ht="15.75">
      <c r="A10" s="41"/>
      <c r="B10" s="41"/>
      <c r="C10" s="41"/>
      <c r="D10" s="19"/>
      <c r="E10" s="20"/>
      <c r="F10" s="20"/>
      <c r="G10" s="20"/>
      <c r="H10" s="20"/>
      <c r="I10" s="20"/>
      <c r="J10" s="20"/>
      <c r="K10" s="20"/>
      <c r="L10" s="20"/>
      <c r="M10" s="41"/>
      <c r="N10" s="255"/>
      <c r="O10" s="255"/>
      <c r="P10" s="255"/>
      <c r="Q10" s="255"/>
      <c r="R10" s="255"/>
      <c r="S10" s="255"/>
      <c r="T10" s="256"/>
      <c r="U10" s="256"/>
      <c r="V10" s="256"/>
      <c r="W10" s="256"/>
      <c r="X10" s="256"/>
      <c r="Y10" s="254"/>
      <c r="Z10" s="254"/>
      <c r="AA10" s="254"/>
      <c r="AB10" s="48"/>
      <c r="AC10" s="15"/>
      <c r="AD10" s="255"/>
      <c r="AE10" s="255"/>
      <c r="AF10" s="255"/>
      <c r="AG10" s="255"/>
      <c r="AH10" s="255"/>
      <c r="AI10" s="255"/>
      <c r="AJ10" s="256"/>
      <c r="AK10" s="256"/>
      <c r="AL10" s="256"/>
      <c r="AM10" s="256"/>
      <c r="AN10" s="256"/>
      <c r="AO10" s="254"/>
      <c r="AP10" s="254"/>
      <c r="AQ10" s="254"/>
      <c r="AR10" s="21"/>
      <c r="AS10" s="21"/>
      <c r="AT10" s="21"/>
      <c r="AU10" s="21"/>
      <c r="AV10" s="21"/>
      <c r="AW10" s="21"/>
      <c r="AX10" s="42"/>
      <c r="AY10" s="42"/>
      <c r="AZ10" s="42"/>
      <c r="BA10" s="42"/>
      <c r="BB10" s="42"/>
      <c r="BC10" s="42"/>
      <c r="BD10" s="42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7"/>
      <c r="BW10" s="17"/>
      <c r="BX10" s="17"/>
      <c r="BY10" s="17"/>
      <c r="BZ10" s="18"/>
      <c r="CA10" s="18"/>
      <c r="CB10" s="18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</row>
    <row r="11" spans="1:131" ht="15.75">
      <c r="A11" s="41"/>
      <c r="B11" s="41"/>
      <c r="C11" s="41"/>
      <c r="D11" s="52" t="s">
        <v>3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15"/>
      <c r="AR11" s="15"/>
      <c r="AS11" s="15"/>
      <c r="AT11" s="21"/>
      <c r="AU11" s="21"/>
      <c r="AV11" s="21"/>
      <c r="AW11" s="21"/>
      <c r="AX11" s="42"/>
      <c r="AY11" s="42"/>
      <c r="AZ11" s="42"/>
      <c r="BA11" s="42"/>
      <c r="BB11" s="42"/>
      <c r="BC11" s="42"/>
      <c r="BD11" s="42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7"/>
      <c r="BW11" s="17"/>
      <c r="BX11" s="17"/>
      <c r="BY11" s="17"/>
      <c r="BZ11" s="18"/>
      <c r="CA11" s="18"/>
      <c r="CB11" s="18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</row>
    <row r="12" spans="1:131" ht="18">
      <c r="A12" s="22"/>
      <c r="B12" s="263" t="s">
        <v>4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3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</row>
    <row r="13" spans="1:131" ht="18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4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</row>
    <row r="14" spans="1:131">
      <c r="A14" s="38"/>
      <c r="B14" s="38"/>
      <c r="C14" s="38"/>
      <c r="D14" s="38"/>
      <c r="E14" s="38"/>
      <c r="F14" s="38" t="s">
        <v>5</v>
      </c>
      <c r="G14" s="38"/>
      <c r="H14" s="38"/>
      <c r="I14" s="38"/>
      <c r="J14" s="38"/>
      <c r="K14" s="257">
        <v>1</v>
      </c>
      <c r="L14" s="257"/>
      <c r="M14" s="50" t="s">
        <v>6</v>
      </c>
      <c r="N14" s="262">
        <v>8.3333333333333332E-3</v>
      </c>
      <c r="O14" s="262"/>
      <c r="P14" s="262"/>
      <c r="Q14" s="262"/>
      <c r="R14" s="49" t="s">
        <v>7</v>
      </c>
      <c r="S14" s="38"/>
      <c r="T14" s="38"/>
      <c r="U14" s="38"/>
      <c r="V14" s="38"/>
      <c r="W14" s="38"/>
      <c r="X14" s="38"/>
      <c r="Y14" s="38" t="s">
        <v>8</v>
      </c>
      <c r="Z14" s="38"/>
      <c r="AA14" s="38"/>
      <c r="AB14" s="38"/>
      <c r="AC14" s="262">
        <v>2.0833333333333333E-3</v>
      </c>
      <c r="AD14" s="262"/>
      <c r="AE14" s="262"/>
      <c r="AF14" s="262"/>
      <c r="AG14" s="49" t="s">
        <v>7</v>
      </c>
      <c r="AH14" s="38"/>
      <c r="AI14" s="38"/>
      <c r="AJ14" s="38"/>
      <c r="AK14" s="38"/>
      <c r="AL14" s="38"/>
      <c r="AM14" s="38"/>
      <c r="AN14" s="51" t="s">
        <v>24</v>
      </c>
      <c r="AO14" s="38"/>
      <c r="AP14" s="38"/>
      <c r="AQ14" s="38"/>
      <c r="AR14" s="259">
        <v>0.41666666666666669</v>
      </c>
      <c r="AS14" s="257"/>
      <c r="AT14" s="257"/>
      <c r="AU14" s="257"/>
      <c r="AV14" s="51" t="s">
        <v>77</v>
      </c>
      <c r="AW14" s="38"/>
      <c r="AX14" s="38"/>
      <c r="AY14" s="50"/>
      <c r="AZ14" s="50"/>
      <c r="BA14" s="38"/>
      <c r="BB14" s="38"/>
      <c r="BC14" s="38"/>
      <c r="BD14" s="46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</row>
    <row r="15" spans="1:131" ht="16.5" thickBot="1">
      <c r="A15" s="1"/>
      <c r="B15" s="15"/>
      <c r="C15" s="15"/>
      <c r="D15" s="15"/>
      <c r="E15" s="15"/>
      <c r="F15" s="14"/>
      <c r="G15" s="14"/>
      <c r="H15" s="14"/>
      <c r="I15" s="1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4"/>
      <c r="AH15" s="14"/>
      <c r="AI15" s="14"/>
      <c r="AJ15" s="14"/>
      <c r="AK15" s="14"/>
      <c r="AL15" s="14"/>
      <c r="AM15" s="14"/>
      <c r="AN15" s="7"/>
      <c r="AO15" s="7"/>
      <c r="AP15" s="7"/>
      <c r="AQ15" s="7"/>
      <c r="AR15" s="7"/>
      <c r="AS15" s="7"/>
      <c r="AT15" s="7"/>
      <c r="AU15" s="7"/>
      <c r="AV15" s="7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</row>
    <row r="16" spans="1:131" ht="16.5" thickBot="1">
      <c r="A16" s="28"/>
      <c r="B16" s="241" t="s">
        <v>120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8"/>
      <c r="AB16" s="28"/>
      <c r="AC16" s="28"/>
      <c r="AD16" s="28"/>
      <c r="AE16" s="241" t="s">
        <v>121</v>
      </c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3"/>
      <c r="BD16" s="29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1"/>
      <c r="BV16" s="32"/>
      <c r="BW16" s="32"/>
      <c r="BX16" s="32"/>
      <c r="BY16" s="32"/>
      <c r="BZ16" s="32"/>
      <c r="CA16" s="31"/>
      <c r="CB16" s="31"/>
      <c r="CC16" s="33"/>
      <c r="CD16" s="33"/>
      <c r="CE16" s="33"/>
      <c r="CF16" s="33"/>
      <c r="CG16" s="33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</row>
    <row r="17" spans="2:103">
      <c r="B17" s="248" t="s">
        <v>9</v>
      </c>
      <c r="C17" s="249"/>
      <c r="D17" s="238" t="s">
        <v>114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9"/>
      <c r="Z17" s="240"/>
      <c r="AA17" s="28"/>
      <c r="AB17" s="28"/>
      <c r="AC17" s="28"/>
      <c r="AD17" s="28"/>
      <c r="AE17" s="248" t="s">
        <v>9</v>
      </c>
      <c r="AF17" s="249"/>
      <c r="AG17" s="238" t="s">
        <v>81</v>
      </c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9"/>
      <c r="BC17" s="240"/>
      <c r="BD17" s="29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1"/>
      <c r="BV17" s="32"/>
      <c r="BW17" s="32"/>
      <c r="BX17" s="32"/>
      <c r="BY17" s="32"/>
      <c r="BZ17" s="32"/>
      <c r="CA17" s="31"/>
      <c r="CB17" s="31"/>
      <c r="CC17" s="33"/>
      <c r="CD17" s="33"/>
      <c r="CE17" s="33"/>
      <c r="CF17" s="33"/>
      <c r="CG17" s="33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</row>
    <row r="18" spans="2:103">
      <c r="B18" s="248" t="s">
        <v>10</v>
      </c>
      <c r="C18" s="249"/>
      <c r="D18" s="238" t="s">
        <v>115</v>
      </c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9"/>
      <c r="Z18" s="240"/>
      <c r="AA18" s="28"/>
      <c r="AB18" s="28"/>
      <c r="AC18" s="28"/>
      <c r="AD18" s="28"/>
      <c r="AE18" s="248" t="s">
        <v>10</v>
      </c>
      <c r="AF18" s="249"/>
      <c r="AG18" s="238" t="s">
        <v>98</v>
      </c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9"/>
      <c r="BC18" s="240"/>
      <c r="BD18" s="29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1"/>
      <c r="BV18" s="32"/>
      <c r="BW18" s="32"/>
      <c r="BX18" s="32"/>
      <c r="BY18" s="32"/>
      <c r="BZ18" s="32"/>
      <c r="CA18" s="31"/>
      <c r="CB18" s="31"/>
      <c r="CC18" s="33"/>
      <c r="CD18" s="33"/>
      <c r="CE18" s="33"/>
      <c r="CF18" s="33"/>
      <c r="CG18" s="33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</row>
    <row r="19" spans="2:103">
      <c r="B19" s="248" t="s">
        <v>11</v>
      </c>
      <c r="C19" s="249"/>
      <c r="D19" s="238" t="s">
        <v>78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9"/>
      <c r="Z19" s="240"/>
      <c r="AA19" s="28"/>
      <c r="AB19" s="28"/>
      <c r="AC19" s="28"/>
      <c r="AD19" s="28"/>
      <c r="AE19" s="248" t="s">
        <v>11</v>
      </c>
      <c r="AF19" s="249"/>
      <c r="AG19" s="238" t="s">
        <v>82</v>
      </c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9"/>
      <c r="BC19" s="240"/>
      <c r="BD19" s="29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1"/>
      <c r="BV19" s="32"/>
      <c r="BW19" s="32"/>
      <c r="BX19" s="32"/>
      <c r="BY19" s="32"/>
      <c r="BZ19" s="32"/>
      <c r="CA19" s="31"/>
      <c r="CB19" s="31"/>
      <c r="CC19" s="33"/>
      <c r="CD19" s="33"/>
      <c r="CE19" s="33"/>
      <c r="CF19" s="33"/>
      <c r="CG19" s="33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</row>
    <row r="20" spans="2:103">
      <c r="B20" s="248" t="s">
        <v>12</v>
      </c>
      <c r="C20" s="249"/>
      <c r="D20" s="238" t="s">
        <v>79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9"/>
      <c r="Z20" s="240"/>
      <c r="AA20" s="28"/>
      <c r="AB20" s="28"/>
      <c r="AC20" s="28"/>
      <c r="AD20" s="28"/>
      <c r="AE20" s="248" t="s">
        <v>12</v>
      </c>
      <c r="AF20" s="249"/>
      <c r="AG20" s="238" t="s">
        <v>83</v>
      </c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9"/>
      <c r="BC20" s="240"/>
      <c r="BD20" s="29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1"/>
      <c r="BV20" s="32"/>
      <c r="BW20" s="32"/>
      <c r="BX20" s="32"/>
      <c r="BY20" s="32"/>
      <c r="BZ20" s="32"/>
      <c r="CA20" s="31"/>
      <c r="CB20" s="31"/>
      <c r="CC20" s="33"/>
      <c r="CD20" s="33"/>
      <c r="CE20" s="33"/>
      <c r="CF20" s="33"/>
      <c r="CG20" s="33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</row>
    <row r="21" spans="2:103">
      <c r="B21" s="248" t="s">
        <v>13</v>
      </c>
      <c r="C21" s="249"/>
      <c r="D21" s="238" t="s">
        <v>119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9"/>
      <c r="Z21" s="240"/>
      <c r="AA21" s="28"/>
      <c r="AB21" s="28"/>
      <c r="AC21" s="28"/>
      <c r="AD21" s="28"/>
      <c r="AE21" s="248" t="s">
        <v>13</v>
      </c>
      <c r="AF21" s="249"/>
      <c r="AG21" s="238" t="s">
        <v>132</v>
      </c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9"/>
      <c r="BC21" s="240"/>
      <c r="BD21" s="29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1"/>
      <c r="BV21" s="32"/>
      <c r="BW21" s="32"/>
      <c r="BX21" s="32"/>
      <c r="BY21" s="32"/>
      <c r="BZ21" s="32"/>
      <c r="CA21" s="31"/>
      <c r="CB21" s="31"/>
      <c r="CC21" s="33"/>
      <c r="CD21" s="33"/>
      <c r="CE21" s="33"/>
      <c r="CF21" s="33"/>
      <c r="CG21" s="33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</row>
    <row r="22" spans="2:103" ht="15.75" thickBot="1">
      <c r="B22" s="246" t="s">
        <v>14</v>
      </c>
      <c r="C22" s="247"/>
      <c r="D22" s="250" t="s">
        <v>80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44"/>
      <c r="Z22" s="245"/>
      <c r="AA22" s="28"/>
      <c r="AB22" s="28"/>
      <c r="AC22" s="28"/>
      <c r="AD22" s="28"/>
      <c r="AE22" s="246" t="s">
        <v>14</v>
      </c>
      <c r="AF22" s="247"/>
      <c r="AG22" s="250" t="s">
        <v>84</v>
      </c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44"/>
      <c r="BC22" s="245"/>
      <c r="BD22" s="29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1"/>
      <c r="BV22" s="32"/>
      <c r="BW22" s="32"/>
      <c r="BX22" s="32"/>
      <c r="BY22" s="32"/>
      <c r="BZ22" s="32"/>
      <c r="CA22" s="31"/>
      <c r="CB22" s="31"/>
      <c r="CC22" s="33"/>
      <c r="CD22" s="33"/>
      <c r="CE22" s="33"/>
      <c r="CF22" s="33"/>
      <c r="CG22" s="33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</row>
    <row r="23" spans="2:103" ht="15.75" thickBo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4"/>
      <c r="BV23" s="34"/>
      <c r="BW23" s="34"/>
      <c r="BX23" s="34"/>
      <c r="BY23" s="34"/>
      <c r="BZ23" s="34"/>
      <c r="CA23" s="33"/>
      <c r="CB23" s="33"/>
      <c r="CC23" s="33"/>
      <c r="CD23" s="33"/>
      <c r="CE23" s="33"/>
      <c r="CF23" s="33"/>
      <c r="CG23" s="33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</row>
    <row r="24" spans="2:103" ht="16.5" thickBot="1">
      <c r="B24" s="241" t="s">
        <v>122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8"/>
      <c r="AB24" s="28"/>
      <c r="AC24" s="28"/>
      <c r="AD24" s="28"/>
      <c r="AE24" s="241" t="s">
        <v>124</v>
      </c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3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4"/>
      <c r="BV24" s="34"/>
      <c r="BW24" s="34"/>
      <c r="BX24" s="34"/>
      <c r="BY24" s="34"/>
      <c r="BZ24" s="34"/>
      <c r="CA24" s="33"/>
      <c r="CB24" s="33"/>
      <c r="CC24" s="33"/>
      <c r="CD24" s="33"/>
      <c r="CE24" s="33"/>
      <c r="CF24" s="33"/>
      <c r="CG24" s="33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</row>
    <row r="25" spans="2:103">
      <c r="B25" s="248" t="s">
        <v>9</v>
      </c>
      <c r="C25" s="249"/>
      <c r="D25" s="238" t="s">
        <v>85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9"/>
      <c r="Z25" s="240"/>
      <c r="AA25" s="28"/>
      <c r="AB25" s="28"/>
      <c r="AC25" s="28"/>
      <c r="AD25" s="28"/>
      <c r="AE25" s="248" t="s">
        <v>9</v>
      </c>
      <c r="AF25" s="249"/>
      <c r="AG25" s="238" t="s">
        <v>88</v>
      </c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9"/>
      <c r="BC25" s="240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4"/>
      <c r="BV25" s="34"/>
      <c r="BW25" s="34"/>
      <c r="BX25" s="34"/>
      <c r="BY25" s="34"/>
      <c r="BZ25" s="34"/>
      <c r="CA25" s="33"/>
      <c r="CB25" s="33"/>
      <c r="CC25" s="33"/>
      <c r="CD25" s="33"/>
      <c r="CE25" s="33"/>
      <c r="CF25" s="33"/>
      <c r="CG25" s="33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</row>
    <row r="26" spans="2:103">
      <c r="B26" s="248" t="s">
        <v>10</v>
      </c>
      <c r="C26" s="249"/>
      <c r="D26" s="238" t="s">
        <v>86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9"/>
      <c r="Z26" s="240"/>
      <c r="AA26" s="28"/>
      <c r="AB26" s="28"/>
      <c r="AC26" s="28"/>
      <c r="AD26" s="28"/>
      <c r="AE26" s="248" t="s">
        <v>10</v>
      </c>
      <c r="AF26" s="249"/>
      <c r="AG26" s="238" t="s">
        <v>116</v>
      </c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9"/>
      <c r="BC26" s="240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4"/>
      <c r="BV26" s="34"/>
      <c r="BW26" s="34"/>
      <c r="BX26" s="34"/>
      <c r="BY26" s="34"/>
      <c r="BZ26" s="34"/>
      <c r="CA26" s="33"/>
      <c r="CB26" s="33"/>
      <c r="CC26" s="33"/>
      <c r="CD26" s="33"/>
      <c r="CE26" s="33"/>
      <c r="CF26" s="33"/>
      <c r="CG26" s="33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</row>
    <row r="27" spans="2:103">
      <c r="B27" s="248" t="s">
        <v>11</v>
      </c>
      <c r="C27" s="249"/>
      <c r="D27" s="238" t="s">
        <v>97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9"/>
      <c r="Z27" s="240"/>
      <c r="AA27" s="28"/>
      <c r="AB27" s="28"/>
      <c r="AC27" s="28"/>
      <c r="AD27" s="28"/>
      <c r="AE27" s="248" t="s">
        <v>11</v>
      </c>
      <c r="AF27" s="249"/>
      <c r="AG27" s="238" t="s">
        <v>89</v>
      </c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9"/>
      <c r="BC27" s="240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4"/>
      <c r="BV27" s="34"/>
      <c r="BW27" s="34"/>
      <c r="BX27" s="34"/>
      <c r="BY27" s="34"/>
      <c r="BZ27" s="34"/>
      <c r="CA27" s="33"/>
      <c r="CB27" s="33"/>
      <c r="CC27" s="33"/>
      <c r="CD27" s="33"/>
      <c r="CE27" s="33"/>
      <c r="CF27" s="33"/>
      <c r="CG27" s="33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</row>
    <row r="28" spans="2:103">
      <c r="B28" s="248" t="s">
        <v>12</v>
      </c>
      <c r="C28" s="249"/>
      <c r="D28" s="238" t="s">
        <v>93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9"/>
      <c r="Z28" s="240"/>
      <c r="AA28" s="28"/>
      <c r="AB28" s="28"/>
      <c r="AC28" s="28"/>
      <c r="AD28" s="28"/>
      <c r="AE28" s="248" t="s">
        <v>12</v>
      </c>
      <c r="AF28" s="249"/>
      <c r="AG28" s="238" t="s">
        <v>90</v>
      </c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9"/>
      <c r="BC28" s="240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4"/>
      <c r="BV28" s="34"/>
      <c r="BW28" s="34"/>
      <c r="BX28" s="34"/>
      <c r="BY28" s="34"/>
      <c r="BZ28" s="34"/>
      <c r="CA28" s="33"/>
      <c r="CB28" s="33"/>
      <c r="CC28" s="33"/>
      <c r="CD28" s="33"/>
      <c r="CE28" s="33"/>
      <c r="CF28" s="33"/>
      <c r="CG28" s="33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</row>
    <row r="29" spans="2:103">
      <c r="B29" s="248" t="s">
        <v>13</v>
      </c>
      <c r="C29" s="249"/>
      <c r="D29" s="238" t="s">
        <v>87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9"/>
      <c r="Z29" s="240"/>
      <c r="AA29" s="28"/>
      <c r="AB29" s="28"/>
      <c r="AC29" s="28"/>
      <c r="AD29" s="28"/>
      <c r="AE29" s="248" t="s">
        <v>13</v>
      </c>
      <c r="AF29" s="249"/>
      <c r="AG29" s="238" t="s">
        <v>133</v>
      </c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9"/>
      <c r="BC29" s="240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4"/>
      <c r="BV29" s="34"/>
      <c r="BW29" s="34"/>
      <c r="BX29" s="34"/>
      <c r="BY29" s="34"/>
      <c r="BZ29" s="34"/>
      <c r="CA29" s="33"/>
      <c r="CB29" s="33"/>
      <c r="CC29" s="33"/>
      <c r="CD29" s="33"/>
      <c r="CE29" s="33"/>
      <c r="CF29" s="33"/>
      <c r="CG29" s="33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</row>
    <row r="30" spans="2:103" ht="15.75" thickBot="1">
      <c r="B30" s="246" t="s">
        <v>14</v>
      </c>
      <c r="C30" s="247"/>
      <c r="D30" s="250" t="s">
        <v>118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44"/>
      <c r="Z30" s="245"/>
      <c r="AA30" s="28"/>
      <c r="AB30" s="28"/>
      <c r="AC30" s="28"/>
      <c r="AD30" s="28"/>
      <c r="AE30" s="246" t="s">
        <v>14</v>
      </c>
      <c r="AF30" s="247"/>
      <c r="AG30" s="250" t="s">
        <v>117</v>
      </c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44"/>
      <c r="BC30" s="245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4"/>
      <c r="BV30" s="34"/>
      <c r="BW30" s="34"/>
      <c r="BX30" s="34"/>
      <c r="BY30" s="34"/>
      <c r="BZ30" s="34"/>
      <c r="CA30" s="33"/>
      <c r="CB30" s="33"/>
      <c r="CC30" s="33"/>
      <c r="CD30" s="33"/>
      <c r="CE30" s="33"/>
      <c r="CF30" s="33"/>
      <c r="CG30" s="33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</row>
    <row r="31" spans="2:103" ht="15.75" thickBot="1">
      <c r="B31" s="1"/>
      <c r="C31" s="1"/>
      <c r="D31" s="1"/>
      <c r="E31" s="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27"/>
      <c r="AQ31" s="7"/>
      <c r="AR31" s="7"/>
      <c r="AS31" s="7"/>
      <c r="AT31" s="7"/>
      <c r="AU31" s="7"/>
      <c r="AV31" s="7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2:103" ht="16.5" thickBot="1">
      <c r="Q32" s="251" t="s">
        <v>123</v>
      </c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3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3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4"/>
      <c r="BV32" s="5"/>
      <c r="BW32" s="5"/>
      <c r="BX32" s="5"/>
      <c r="BY32" s="5"/>
      <c r="BZ32" s="5"/>
      <c r="CA32" s="4"/>
      <c r="CB32" s="4"/>
      <c r="CC32" s="36"/>
      <c r="CD32" s="36"/>
      <c r="CE32" s="36"/>
      <c r="CF32" s="36"/>
      <c r="CG32" s="36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2:103">
      <c r="Q33" s="248" t="s">
        <v>9</v>
      </c>
      <c r="R33" s="249"/>
      <c r="S33" s="238" t="s">
        <v>92</v>
      </c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9"/>
      <c r="AO33" s="240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7"/>
      <c r="BC33" s="97"/>
      <c r="BD33" s="3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4"/>
      <c r="BV33" s="5"/>
      <c r="BW33" s="5"/>
      <c r="BX33" s="5"/>
      <c r="BY33" s="5"/>
      <c r="BZ33" s="5"/>
      <c r="CA33" s="4"/>
      <c r="CB33" s="4"/>
      <c r="CC33" s="36"/>
      <c r="CD33" s="36"/>
      <c r="CE33" s="36"/>
      <c r="CF33" s="36"/>
      <c r="CG33" s="36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2:103">
      <c r="Q34" s="248" t="s">
        <v>10</v>
      </c>
      <c r="R34" s="249"/>
      <c r="S34" s="238" t="s">
        <v>96</v>
      </c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9"/>
      <c r="AO34" s="240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7"/>
      <c r="BC34" s="97"/>
      <c r="BD34" s="3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4"/>
      <c r="BV34" s="5"/>
      <c r="BW34" s="5"/>
      <c r="BX34" s="5"/>
      <c r="BY34" s="5"/>
      <c r="BZ34" s="5"/>
      <c r="CA34" s="4"/>
      <c r="CB34" s="4"/>
      <c r="CC34" s="36"/>
      <c r="CD34" s="36"/>
      <c r="CE34" s="36"/>
      <c r="CF34" s="36"/>
      <c r="CG34" s="36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2:103">
      <c r="Q35" s="248" t="s">
        <v>11</v>
      </c>
      <c r="R35" s="249"/>
      <c r="S35" s="238" t="s">
        <v>94</v>
      </c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9"/>
      <c r="AO35" s="240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7"/>
      <c r="BC35" s="97"/>
      <c r="BD35" s="3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4"/>
      <c r="BV35" s="5"/>
      <c r="BW35" s="5"/>
      <c r="BX35" s="5"/>
      <c r="BY35" s="5"/>
      <c r="BZ35" s="5"/>
      <c r="CA35" s="4"/>
      <c r="CB35" s="4"/>
      <c r="CC35" s="36"/>
      <c r="CD35" s="36"/>
      <c r="CE35" s="36"/>
      <c r="CF35" s="36"/>
      <c r="CG35" s="36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2:103">
      <c r="Q36" s="248" t="s">
        <v>12</v>
      </c>
      <c r="R36" s="249"/>
      <c r="S36" s="238" t="s">
        <v>91</v>
      </c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9"/>
      <c r="AO36" s="240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7"/>
      <c r="BC36" s="97"/>
      <c r="BD36" s="3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4"/>
      <c r="BV36" s="5"/>
      <c r="BW36" s="5"/>
      <c r="BX36" s="5"/>
      <c r="BY36" s="5"/>
      <c r="BZ36" s="5"/>
      <c r="CA36" s="4"/>
      <c r="CB36" s="4"/>
      <c r="CC36" s="36"/>
      <c r="CD36" s="36"/>
      <c r="CE36" s="36"/>
      <c r="CF36" s="36"/>
      <c r="CG36" s="36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2:103">
      <c r="Q37" s="248" t="s">
        <v>13</v>
      </c>
      <c r="R37" s="249"/>
      <c r="S37" s="238" t="s">
        <v>95</v>
      </c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9"/>
      <c r="AO37" s="240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7"/>
      <c r="BC37" s="97"/>
      <c r="BD37" s="3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4"/>
      <c r="BV37" s="5"/>
      <c r="BW37" s="5"/>
      <c r="BX37" s="5"/>
      <c r="BY37" s="5"/>
      <c r="BZ37" s="5"/>
      <c r="CA37" s="4"/>
      <c r="CB37" s="4"/>
      <c r="CC37" s="36"/>
      <c r="CD37" s="36"/>
      <c r="CE37" s="36"/>
      <c r="CF37" s="36"/>
      <c r="CG37" s="36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</row>
    <row r="38" spans="2:103" ht="15.75" thickBot="1">
      <c r="Q38" s="246" t="s">
        <v>14</v>
      </c>
      <c r="R38" s="247"/>
      <c r="S38" s="250" t="s">
        <v>134</v>
      </c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44"/>
      <c r="AO38" s="245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7"/>
      <c r="BC38" s="97"/>
      <c r="BD38" s="3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4"/>
      <c r="BV38" s="5"/>
      <c r="BW38" s="5"/>
      <c r="BX38" s="5"/>
      <c r="BY38" s="5"/>
      <c r="BZ38" s="5"/>
      <c r="CA38" s="4"/>
      <c r="CB38" s="4"/>
      <c r="CC38" s="36"/>
      <c r="CD38" s="36"/>
      <c r="CE38" s="36"/>
      <c r="CF38" s="36"/>
      <c r="CG38" s="36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2:10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7"/>
      <c r="BV39" s="37"/>
      <c r="BW39" s="37"/>
      <c r="BX39" s="37"/>
      <c r="BY39" s="37"/>
      <c r="BZ39" s="37"/>
      <c r="CA39" s="36"/>
      <c r="CB39" s="36"/>
      <c r="CC39" s="36"/>
      <c r="CD39" s="36"/>
      <c r="CE39" s="36"/>
      <c r="CF39" s="36"/>
      <c r="CG39" s="36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</sheetData>
  <mergeCells count="109">
    <mergeCell ref="Q38:R38"/>
    <mergeCell ref="S38:AM38"/>
    <mergeCell ref="AN38:AO38"/>
    <mergeCell ref="Q37:R37"/>
    <mergeCell ref="S37:AM37"/>
    <mergeCell ref="AN37:AO37"/>
    <mergeCell ref="Q36:R36"/>
    <mergeCell ref="S36:AM36"/>
    <mergeCell ref="AN36:AO36"/>
    <mergeCell ref="AN35:AO35"/>
    <mergeCell ref="Q35:R35"/>
    <mergeCell ref="S35:AM35"/>
    <mergeCell ref="N2:AR2"/>
    <mergeCell ref="AR14:AU14"/>
    <mergeCell ref="AE22:AF22"/>
    <mergeCell ref="BB18:BC18"/>
    <mergeCell ref="AG18:BA18"/>
    <mergeCell ref="BB19:BC19"/>
    <mergeCell ref="AE18:AF18"/>
    <mergeCell ref="AE19:AF19"/>
    <mergeCell ref="AG25:BA25"/>
    <mergeCell ref="AG20:BA20"/>
    <mergeCell ref="AE21:AF21"/>
    <mergeCell ref="AG21:BA21"/>
    <mergeCell ref="BB21:BC21"/>
    <mergeCell ref="N5:AQ6"/>
    <mergeCell ref="N8:AQ9"/>
    <mergeCell ref="N10:S10"/>
    <mergeCell ref="N14:Q14"/>
    <mergeCell ref="AC14:AF14"/>
    <mergeCell ref="B12:BC12"/>
    <mergeCell ref="AO10:AQ10"/>
    <mergeCell ref="T10:X10"/>
    <mergeCell ref="Y10:AA10"/>
    <mergeCell ref="AD10:AI10"/>
    <mergeCell ref="AJ10:AN10"/>
    <mergeCell ref="K14:L14"/>
    <mergeCell ref="B16:Z16"/>
    <mergeCell ref="B17:C17"/>
    <mergeCell ref="D17:X17"/>
    <mergeCell ref="AE16:BC16"/>
    <mergeCell ref="AG19:BA19"/>
    <mergeCell ref="D22:X22"/>
    <mergeCell ref="B25:C25"/>
    <mergeCell ref="Y25:Z25"/>
    <mergeCell ref="B20:C20"/>
    <mergeCell ref="D20:X20"/>
    <mergeCell ref="Y20:Z20"/>
    <mergeCell ref="BB20:BC20"/>
    <mergeCell ref="AE20:AF20"/>
    <mergeCell ref="Y17:Z17"/>
    <mergeCell ref="Y19:Z19"/>
    <mergeCell ref="B18:C18"/>
    <mergeCell ref="D18:X18"/>
    <mergeCell ref="Y18:Z18"/>
    <mergeCell ref="D19:X19"/>
    <mergeCell ref="B19:C19"/>
    <mergeCell ref="BB17:BC17"/>
    <mergeCell ref="AE17:AF17"/>
    <mergeCell ref="AG17:BA17"/>
    <mergeCell ref="AE24:BC24"/>
    <mergeCell ref="BB22:BC22"/>
    <mergeCell ref="AG22:BA22"/>
    <mergeCell ref="BB25:BC25"/>
    <mergeCell ref="AE25:AF25"/>
    <mergeCell ref="B21:C21"/>
    <mergeCell ref="AG26:BA26"/>
    <mergeCell ref="AG27:BA27"/>
    <mergeCell ref="B28:C28"/>
    <mergeCell ref="D28:X28"/>
    <mergeCell ref="D30:X30"/>
    <mergeCell ref="D27:X27"/>
    <mergeCell ref="D26:X26"/>
    <mergeCell ref="BB27:BC27"/>
    <mergeCell ref="BB28:BC28"/>
    <mergeCell ref="BB26:BC26"/>
    <mergeCell ref="AE28:AF28"/>
    <mergeCell ref="AG28:BA28"/>
    <mergeCell ref="AE27:AF27"/>
    <mergeCell ref="Y26:Z26"/>
    <mergeCell ref="B27:C27"/>
    <mergeCell ref="B26:C26"/>
    <mergeCell ref="AE30:AF30"/>
    <mergeCell ref="BB29:BC29"/>
    <mergeCell ref="BB30:BC30"/>
    <mergeCell ref="D21:X21"/>
    <mergeCell ref="D25:X25"/>
    <mergeCell ref="Y27:Z27"/>
    <mergeCell ref="Y21:Z21"/>
    <mergeCell ref="B24:Z24"/>
    <mergeCell ref="Y22:Z22"/>
    <mergeCell ref="B22:C22"/>
    <mergeCell ref="AN34:AO34"/>
    <mergeCell ref="Q33:R33"/>
    <mergeCell ref="S33:AM33"/>
    <mergeCell ref="AN33:AO33"/>
    <mergeCell ref="Q34:R34"/>
    <mergeCell ref="S34:AM34"/>
    <mergeCell ref="Y28:Z28"/>
    <mergeCell ref="Y30:Z30"/>
    <mergeCell ref="B29:C29"/>
    <mergeCell ref="AG29:BA29"/>
    <mergeCell ref="AG30:BA30"/>
    <mergeCell ref="Q32:AO32"/>
    <mergeCell ref="B30:C30"/>
    <mergeCell ref="D29:X29"/>
    <mergeCell ref="Y29:Z29"/>
    <mergeCell ref="AE29:AF29"/>
    <mergeCell ref="AE26:AF2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207"/>
  <sheetViews>
    <sheetView showGridLines="0" zoomScaleNormal="100" workbookViewId="0">
      <selection activeCell="A2" sqref="A2:AZ2"/>
    </sheetView>
  </sheetViews>
  <sheetFormatPr baseColWidth="10" defaultColWidth="11.5703125" defaultRowHeight="15"/>
  <cols>
    <col min="1" max="14" width="1.7109375" style="53" customWidth="1"/>
    <col min="15" max="30" width="1.7109375" style="56" customWidth="1"/>
    <col min="31" max="31" width="1.7109375" style="54" customWidth="1"/>
    <col min="32" max="47" width="1.7109375" style="56" customWidth="1"/>
    <col min="48" max="49" width="1.7109375" style="53" customWidth="1"/>
    <col min="50" max="50" width="1.7109375" style="54" customWidth="1"/>
    <col min="51" max="53" width="1.7109375" style="53" customWidth="1"/>
    <col min="54" max="79" width="1.7109375" style="82" hidden="1" customWidth="1"/>
    <col min="80" max="85" width="1.7109375" style="135" hidden="1" customWidth="1"/>
    <col min="86" max="86" width="2.7109375" style="155" hidden="1" customWidth="1"/>
    <col min="87" max="87" width="2.85546875" style="155" hidden="1" customWidth="1"/>
    <col min="88" max="88" width="2.140625" style="155" hidden="1" customWidth="1"/>
    <col min="89" max="89" width="2.85546875" style="155" hidden="1" customWidth="1"/>
    <col min="90" max="102" width="1.7109375" style="155" hidden="1" customWidth="1"/>
    <col min="103" max="103" width="2.85546875" style="156" hidden="1" customWidth="1"/>
    <col min="104" max="104" width="1.7109375" style="156" hidden="1" customWidth="1"/>
    <col min="105" max="105" width="16.7109375" style="155" hidden="1" customWidth="1"/>
    <col min="106" max="106" width="3.28515625" style="155" hidden="1" customWidth="1"/>
    <col min="107" max="107" width="2.28515625" style="158" hidden="1" customWidth="1"/>
    <col min="108" max="108" width="2.28515625" style="159" hidden="1" customWidth="1"/>
    <col min="109" max="109" width="2.28515625" style="158" hidden="1" customWidth="1"/>
    <col min="110" max="110" width="2.28515625" style="159" hidden="1" customWidth="1"/>
    <col min="111" max="111" width="2.28515625" style="181" hidden="1" customWidth="1"/>
    <col min="112" max="112" width="2.85546875" style="159" hidden="1" customWidth="1"/>
    <col min="113" max="113" width="2.28515625" style="181" hidden="1" customWidth="1"/>
    <col min="114" max="115" width="2.28515625" style="160" hidden="1" customWidth="1"/>
    <col min="116" max="116" width="10" style="160" hidden="1" customWidth="1"/>
    <col min="117" max="117" width="3.5703125" style="161" hidden="1" customWidth="1"/>
    <col min="118" max="118" width="2.140625" style="160" hidden="1" customWidth="1"/>
    <col min="119" max="119" width="2.42578125" style="160" hidden="1" customWidth="1"/>
    <col min="120" max="124" width="1.7109375" style="135" hidden="1" customWidth="1"/>
    <col min="125" max="125" width="1.7109375" style="223" hidden="1" customWidth="1"/>
    <col min="126" max="284" width="1.7109375" style="53" customWidth="1"/>
    <col min="285" max="16384" width="11.5703125" style="53"/>
  </cols>
  <sheetData>
    <row r="1" spans="1:125" ht="10.9" customHeight="1">
      <c r="DB1" s="157"/>
      <c r="DG1" s="158"/>
      <c r="DI1" s="158"/>
    </row>
    <row r="2" spans="1:125" ht="26.25">
      <c r="A2" s="306" t="s">
        <v>102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CY2" s="155"/>
      <c r="CZ2" s="155"/>
      <c r="DB2" s="157"/>
      <c r="DG2" s="158"/>
      <c r="DI2" s="158"/>
      <c r="DJ2" s="155"/>
      <c r="DK2" s="155"/>
      <c r="DL2" s="162"/>
      <c r="DM2" s="163"/>
      <c r="DN2" s="162"/>
      <c r="DO2" s="162"/>
    </row>
    <row r="3" spans="1:125" ht="10.9" customHeight="1" thickBot="1"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57"/>
      <c r="DD3" s="165"/>
      <c r="DF3" s="165"/>
      <c r="DG3" s="158"/>
      <c r="DH3" s="165"/>
      <c r="DI3" s="158"/>
      <c r="DJ3" s="164"/>
      <c r="DK3" s="164"/>
      <c r="DL3" s="166"/>
      <c r="DM3" s="167"/>
      <c r="DN3" s="166"/>
      <c r="DO3" s="166"/>
    </row>
    <row r="4" spans="1:125" s="55" customFormat="1" ht="15.75" thickBot="1">
      <c r="A4" s="315" t="s">
        <v>15</v>
      </c>
      <c r="B4" s="310"/>
      <c r="C4" s="310"/>
      <c r="D4" s="310" t="s">
        <v>16</v>
      </c>
      <c r="E4" s="310"/>
      <c r="F4" s="310"/>
      <c r="G4" s="310" t="s">
        <v>21</v>
      </c>
      <c r="H4" s="310"/>
      <c r="I4" s="310"/>
      <c r="J4" s="310" t="s">
        <v>17</v>
      </c>
      <c r="K4" s="310"/>
      <c r="L4" s="310"/>
      <c r="M4" s="310"/>
      <c r="N4" s="310"/>
      <c r="O4" s="310" t="s">
        <v>19</v>
      </c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 t="s">
        <v>18</v>
      </c>
      <c r="AW4" s="310"/>
      <c r="AX4" s="310"/>
      <c r="AY4" s="310"/>
      <c r="AZ4" s="316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224"/>
      <c r="CC4" s="224"/>
      <c r="CD4" s="224"/>
      <c r="CE4" s="224"/>
      <c r="CF4" s="224"/>
      <c r="CG4" s="22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57"/>
      <c r="DC4" s="158"/>
      <c r="DD4" s="165"/>
      <c r="DE4" s="158"/>
      <c r="DF4" s="165"/>
      <c r="DG4" s="158"/>
      <c r="DH4" s="165"/>
      <c r="DI4" s="158"/>
      <c r="DJ4" s="164"/>
      <c r="DK4" s="164"/>
      <c r="DL4" s="166"/>
      <c r="DM4" s="167"/>
      <c r="DN4" s="166"/>
      <c r="DO4" s="166"/>
      <c r="DP4" s="224"/>
      <c r="DQ4" s="224"/>
      <c r="DR4" s="224"/>
      <c r="DS4" s="224"/>
      <c r="DT4" s="224"/>
      <c r="DU4" s="225"/>
    </row>
    <row r="5" spans="1:125" ht="15.75">
      <c r="A5" s="311">
        <v>1</v>
      </c>
      <c r="B5" s="312"/>
      <c r="C5" s="312"/>
      <c r="D5" s="313">
        <v>1</v>
      </c>
      <c r="E5" s="313"/>
      <c r="F5" s="313"/>
      <c r="G5" s="313" t="s">
        <v>22</v>
      </c>
      <c r="H5" s="313"/>
      <c r="I5" s="313"/>
      <c r="J5" s="314">
        <f>Teilnehmer!AR14</f>
        <v>0.41666666666666669</v>
      </c>
      <c r="K5" s="313"/>
      <c r="L5" s="313"/>
      <c r="M5" s="313"/>
      <c r="N5" s="313"/>
      <c r="O5" s="307" t="str">
        <f>Teilnehmer!D17</f>
        <v>BV Borussia Dortmund</v>
      </c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65" t="s">
        <v>25</v>
      </c>
      <c r="AF5" s="308" t="str">
        <f>Teilnehmer!D18</f>
        <v>BV Westfalia Wickede 1910 e.V.</v>
      </c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9"/>
      <c r="AV5" s="303">
        <v>2</v>
      </c>
      <c r="AW5" s="304"/>
      <c r="AX5" s="61" t="s">
        <v>20</v>
      </c>
      <c r="AY5" s="304">
        <v>0</v>
      </c>
      <c r="AZ5" s="305"/>
      <c r="CH5" s="134">
        <f>IF(ISBLANK(AY5),"0",IF(AV5&gt;AY5,3,IF(AV5=AY5,1,0)))</f>
        <v>3</v>
      </c>
      <c r="CI5" s="169" t="s">
        <v>20</v>
      </c>
      <c r="CJ5" s="134" t="str">
        <f t="shared" ref="CJ5" si="0">IF(ISBLANK(Y5),"0",IF(Y5&gt;V5,3,IF(Y5=V5,1,0)))</f>
        <v>0</v>
      </c>
      <c r="CK5" s="134" t="s">
        <v>126</v>
      </c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 t="s">
        <v>20</v>
      </c>
      <c r="CY5" s="134">
        <f>IF(ISBLANK(AY5),"0",IF(AY5&gt;AV5,3,IF(AY5=AV5,1,0)))</f>
        <v>0</v>
      </c>
      <c r="CZ5" s="164"/>
      <c r="DA5" s="171" t="s">
        <v>127</v>
      </c>
      <c r="DB5" s="134"/>
      <c r="DC5" s="172"/>
      <c r="DD5" s="173"/>
      <c r="DE5" s="172"/>
      <c r="DF5" s="173"/>
      <c r="DG5" s="172"/>
      <c r="DH5" s="173" t="s">
        <v>28</v>
      </c>
      <c r="DI5" s="174" t="s">
        <v>29</v>
      </c>
      <c r="DJ5" s="174"/>
      <c r="DK5" s="174" t="s">
        <v>30</v>
      </c>
      <c r="DL5" s="175"/>
      <c r="DM5" s="174"/>
      <c r="DN5" s="174"/>
      <c r="DO5" s="135"/>
    </row>
    <row r="6" spans="1:125" ht="15.75">
      <c r="A6" s="296">
        <f>A5+1</f>
        <v>2</v>
      </c>
      <c r="B6" s="297"/>
      <c r="C6" s="297"/>
      <c r="D6" s="298">
        <v>2</v>
      </c>
      <c r="E6" s="298"/>
      <c r="F6" s="298"/>
      <c r="G6" s="298" t="s">
        <v>22</v>
      </c>
      <c r="H6" s="298"/>
      <c r="I6" s="298"/>
      <c r="J6" s="299">
        <f>J5</f>
        <v>0.41666666666666669</v>
      </c>
      <c r="K6" s="298"/>
      <c r="L6" s="298"/>
      <c r="M6" s="298"/>
      <c r="N6" s="298"/>
      <c r="O6" s="300" t="str">
        <f>Teilnehmer!D19</f>
        <v>SpVg Hagen</v>
      </c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64" t="s">
        <v>25</v>
      </c>
      <c r="AF6" s="301" t="str">
        <f>Teilnehmer!D20</f>
        <v>SV Langschede</v>
      </c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2"/>
      <c r="AV6" s="293">
        <v>0</v>
      </c>
      <c r="AW6" s="294"/>
      <c r="AX6" s="60" t="s">
        <v>20</v>
      </c>
      <c r="AY6" s="294">
        <v>2</v>
      </c>
      <c r="AZ6" s="295"/>
      <c r="CH6" s="134">
        <f t="shared" ref="CH6:CH49" si="1">IF(ISBLANK(AY6),"0",IF(AV6&gt;AY6,3,IF(AV6=AY6,1,0)))</f>
        <v>0</v>
      </c>
      <c r="CI6" s="169" t="s">
        <v>20</v>
      </c>
      <c r="CJ6" s="134" t="str">
        <f t="shared" ref="CJ6:CJ49" si="2">IF(ISBLANK(Y6),"0",IF(Y6&gt;V6,3,IF(Y6=V6,1,0)))</f>
        <v>0</v>
      </c>
      <c r="CK6" s="134" t="s">
        <v>126</v>
      </c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 t="s">
        <v>20</v>
      </c>
      <c r="CY6" s="134">
        <f>IF(ISBLANK(AY6),"0",IF(AY6&gt;AV6,3,IF(AY6=AV6,1,0)))</f>
        <v>3</v>
      </c>
      <c r="CZ6" s="164"/>
      <c r="DA6" s="176" t="str">
        <f>Teilnehmer!D17</f>
        <v>BV Borussia Dortmund</v>
      </c>
      <c r="DB6" s="134">
        <f>SUMIF(O:O,DA6,CH:CH)</f>
        <v>9</v>
      </c>
      <c r="DC6" s="172">
        <f>SUMIF(AF:AF,DA6,CY:CY)</f>
        <v>6</v>
      </c>
      <c r="DD6" s="173">
        <f>SUMIF(O:O,DA6,AV:AV)</f>
        <v>12</v>
      </c>
      <c r="DE6" s="172">
        <f>SUMIF(AF:AF,DA6,AY:AY)</f>
        <v>19</v>
      </c>
      <c r="DF6" s="173">
        <f>SUMIF(O:O,DA6,AY:AY)</f>
        <v>0</v>
      </c>
      <c r="DG6" s="172">
        <f>SUMIF(AF:AF,DA6,AV:AV)</f>
        <v>0</v>
      </c>
      <c r="DH6" s="177">
        <f>DB6+DC6</f>
        <v>15</v>
      </c>
      <c r="DI6" s="174">
        <f>DD6+DE6</f>
        <v>31</v>
      </c>
      <c r="DJ6" s="174">
        <f>DF6+DG6</f>
        <v>0</v>
      </c>
      <c r="DK6" s="174">
        <f>DI6-DJ6</f>
        <v>31</v>
      </c>
      <c r="DL6" s="175">
        <f>DH6+DK6/100+DI6/10000+6/100000</f>
        <v>15.31316</v>
      </c>
      <c r="DM6" s="174">
        <f>RANK(DL6,$DL$6:$DL$11,0)</f>
        <v>1</v>
      </c>
      <c r="DN6" s="178" t="str">
        <f>DA6</f>
        <v>BV Borussia Dortmund</v>
      </c>
      <c r="DO6" s="135"/>
    </row>
    <row r="7" spans="1:125" ht="15.75">
      <c r="A7" s="296">
        <f t="shared" ref="A7:A49" si="3">A6+1</f>
        <v>3</v>
      </c>
      <c r="B7" s="297"/>
      <c r="C7" s="297"/>
      <c r="D7" s="298">
        <v>3</v>
      </c>
      <c r="E7" s="298"/>
      <c r="F7" s="298"/>
      <c r="G7" s="298" t="s">
        <v>22</v>
      </c>
      <c r="H7" s="298"/>
      <c r="I7" s="298"/>
      <c r="J7" s="299">
        <f>J6</f>
        <v>0.41666666666666669</v>
      </c>
      <c r="K7" s="298"/>
      <c r="L7" s="298"/>
      <c r="M7" s="298"/>
      <c r="N7" s="298"/>
      <c r="O7" s="300" t="str">
        <f>Teilnehmer!D21</f>
        <v>Borussia Dröschede</v>
      </c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64" t="s">
        <v>25</v>
      </c>
      <c r="AF7" s="301" t="str">
        <f>Teilnehmer!D22</f>
        <v>FC Herdecke-Ende</v>
      </c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2"/>
      <c r="AV7" s="293">
        <v>1</v>
      </c>
      <c r="AW7" s="294"/>
      <c r="AX7" s="60" t="s">
        <v>20</v>
      </c>
      <c r="AY7" s="294">
        <v>3</v>
      </c>
      <c r="AZ7" s="295"/>
      <c r="CH7" s="134">
        <f t="shared" si="1"/>
        <v>0</v>
      </c>
      <c r="CI7" s="169" t="s">
        <v>20</v>
      </c>
      <c r="CJ7" s="134" t="str">
        <f t="shared" si="2"/>
        <v>0</v>
      </c>
      <c r="CK7" s="134" t="s">
        <v>126</v>
      </c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 t="s">
        <v>20</v>
      </c>
      <c r="CY7" s="134">
        <f t="shared" ref="CY7:CY49" si="4">IF(ISBLANK(AY7),"0",IF(AY7&gt;AV7,3,IF(AY7=AV7,1,0)))</f>
        <v>3</v>
      </c>
      <c r="CZ7" s="179"/>
      <c r="DA7" s="176" t="str">
        <f>Teilnehmer!D18</f>
        <v>BV Westfalia Wickede 1910 e.V.</v>
      </c>
      <c r="DB7" s="134">
        <f t="shared" ref="DB7:DB11" si="5">SUMIF(O:O,DA7,CH:CH)</f>
        <v>9</v>
      </c>
      <c r="DC7" s="172">
        <f t="shared" ref="DC7:DC11" si="6">SUMIF(AF:AF,DA7,CY:CY)</f>
        <v>1</v>
      </c>
      <c r="DD7" s="173">
        <f t="shared" ref="DD7:DD11" si="7">SUMIF(O:O,DA7,AV:AV)</f>
        <v>9</v>
      </c>
      <c r="DE7" s="172">
        <f t="shared" ref="DE7:DE11" si="8">SUMIF(AF:AF,DA7,AY:AY)</f>
        <v>1</v>
      </c>
      <c r="DF7" s="173">
        <f t="shared" ref="DF7:DF11" si="9">SUMIF(O:O,DA7,AY:AY)</f>
        <v>0</v>
      </c>
      <c r="DG7" s="172">
        <f t="shared" ref="DG7:DG11" si="10">SUMIF(AF:AF,DA7,AV:AV)</f>
        <v>3</v>
      </c>
      <c r="DH7" s="177">
        <f t="shared" ref="DH7:DH11" si="11">DB7+DC7</f>
        <v>10</v>
      </c>
      <c r="DI7" s="174">
        <f t="shared" ref="DI7:DI11" si="12">DD7+DE7</f>
        <v>10</v>
      </c>
      <c r="DJ7" s="174">
        <f t="shared" ref="DJ7:DJ11" si="13">DF7+DG7</f>
        <v>3</v>
      </c>
      <c r="DK7" s="174">
        <f t="shared" ref="DK7:DK11" si="14">DI7-DJ7</f>
        <v>7</v>
      </c>
      <c r="DL7" s="175">
        <f>DH7+DK7/100+DI7/10000+5/100000</f>
        <v>10.07105</v>
      </c>
      <c r="DM7" s="174">
        <f t="shared" ref="DM7:DM11" si="15">RANK(DL7,$DL$6:$DL$11,0)</f>
        <v>2</v>
      </c>
      <c r="DN7" s="178" t="str">
        <f t="shared" ref="DN7:DN11" si="16">DA7</f>
        <v>BV Westfalia Wickede 1910 e.V.</v>
      </c>
      <c r="DO7" s="135"/>
    </row>
    <row r="8" spans="1:125" ht="15.75">
      <c r="A8" s="320">
        <f t="shared" si="3"/>
        <v>4</v>
      </c>
      <c r="B8" s="321"/>
      <c r="C8" s="321"/>
      <c r="D8" s="322">
        <f>D5</f>
        <v>1</v>
      </c>
      <c r="E8" s="322"/>
      <c r="F8" s="322"/>
      <c r="G8" s="322" t="s">
        <v>23</v>
      </c>
      <c r="H8" s="322"/>
      <c r="I8" s="322"/>
      <c r="J8" s="323">
        <f>J5+Teilnehmer!$N$14+Teilnehmer!$AC$14</f>
        <v>0.42708333333333337</v>
      </c>
      <c r="K8" s="322"/>
      <c r="L8" s="322"/>
      <c r="M8" s="322"/>
      <c r="N8" s="322"/>
      <c r="O8" s="327" t="str">
        <f>Teilnehmer!AG17</f>
        <v>FC Schalke 04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98" t="s">
        <v>25</v>
      </c>
      <c r="AF8" s="325" t="str">
        <f>Teilnehmer!AG18</f>
        <v>SV Burgaltendorf</v>
      </c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6"/>
      <c r="AV8" s="317">
        <v>2</v>
      </c>
      <c r="AW8" s="318"/>
      <c r="AX8" s="99" t="s">
        <v>20</v>
      </c>
      <c r="AY8" s="318">
        <v>0</v>
      </c>
      <c r="AZ8" s="319"/>
      <c r="CH8" s="134">
        <f t="shared" si="1"/>
        <v>3</v>
      </c>
      <c r="CI8" s="169" t="s">
        <v>20</v>
      </c>
      <c r="CJ8" s="134" t="str">
        <f t="shared" si="2"/>
        <v>0</v>
      </c>
      <c r="CK8" s="134" t="s">
        <v>126</v>
      </c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 t="s">
        <v>20</v>
      </c>
      <c r="CY8" s="134">
        <f t="shared" si="4"/>
        <v>0</v>
      </c>
      <c r="CZ8" s="179"/>
      <c r="DA8" s="176" t="str">
        <f>Teilnehmer!D19</f>
        <v>SpVg Hagen</v>
      </c>
      <c r="DB8" s="134">
        <f t="shared" si="5"/>
        <v>3</v>
      </c>
      <c r="DC8" s="172">
        <f t="shared" si="6"/>
        <v>0</v>
      </c>
      <c r="DD8" s="173">
        <f t="shared" si="7"/>
        <v>3</v>
      </c>
      <c r="DE8" s="172">
        <f t="shared" si="8"/>
        <v>0</v>
      </c>
      <c r="DF8" s="173">
        <f t="shared" si="9"/>
        <v>2</v>
      </c>
      <c r="DG8" s="172">
        <f t="shared" si="10"/>
        <v>8</v>
      </c>
      <c r="DH8" s="177">
        <f t="shared" si="11"/>
        <v>3</v>
      </c>
      <c r="DI8" s="174">
        <f t="shared" si="12"/>
        <v>3</v>
      </c>
      <c r="DJ8" s="174">
        <f t="shared" si="13"/>
        <v>10</v>
      </c>
      <c r="DK8" s="174">
        <f t="shared" si="14"/>
        <v>-7</v>
      </c>
      <c r="DL8" s="175">
        <f>DH8+DK8/100+DI8/10000+4/100000</f>
        <v>2.9303400000000002</v>
      </c>
      <c r="DM8" s="174">
        <f t="shared" si="15"/>
        <v>5</v>
      </c>
      <c r="DN8" s="178" t="str">
        <f t="shared" si="16"/>
        <v>SpVg Hagen</v>
      </c>
      <c r="DO8" s="135"/>
    </row>
    <row r="9" spans="1:125" ht="15.75">
      <c r="A9" s="320">
        <f t="shared" si="3"/>
        <v>5</v>
      </c>
      <c r="B9" s="321"/>
      <c r="C9" s="321"/>
      <c r="D9" s="322">
        <f t="shared" ref="D9:D49" si="17">D6</f>
        <v>2</v>
      </c>
      <c r="E9" s="322"/>
      <c r="F9" s="322"/>
      <c r="G9" s="322" t="s">
        <v>23</v>
      </c>
      <c r="H9" s="322"/>
      <c r="I9" s="322"/>
      <c r="J9" s="323">
        <f>J6+Teilnehmer!$N$14+Teilnehmer!$AC$14</f>
        <v>0.42708333333333337</v>
      </c>
      <c r="K9" s="322"/>
      <c r="L9" s="322"/>
      <c r="M9" s="322"/>
      <c r="N9" s="322"/>
      <c r="O9" s="324" t="str">
        <f>Teilnehmer!AG19</f>
        <v>TSC Eintracht 48/95 I</v>
      </c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98" t="s">
        <v>25</v>
      </c>
      <c r="AF9" s="325" t="str">
        <f>Teilnehmer!AG20</f>
        <v>VfK Weddinghofen</v>
      </c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6"/>
      <c r="AV9" s="317">
        <v>3</v>
      </c>
      <c r="AW9" s="318"/>
      <c r="AX9" s="99" t="s">
        <v>20</v>
      </c>
      <c r="AY9" s="318">
        <v>0</v>
      </c>
      <c r="AZ9" s="319"/>
      <c r="CH9" s="134">
        <f t="shared" si="1"/>
        <v>3</v>
      </c>
      <c r="CI9" s="169" t="s">
        <v>20</v>
      </c>
      <c r="CJ9" s="134" t="str">
        <f t="shared" si="2"/>
        <v>0</v>
      </c>
      <c r="CK9" s="134" t="s">
        <v>126</v>
      </c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 t="s">
        <v>20</v>
      </c>
      <c r="CY9" s="134">
        <f t="shared" si="4"/>
        <v>0</v>
      </c>
      <c r="CZ9" s="180"/>
      <c r="DA9" s="176" t="str">
        <f>Teilnehmer!D20</f>
        <v>SV Langschede</v>
      </c>
      <c r="DB9" s="134">
        <f t="shared" si="5"/>
        <v>4</v>
      </c>
      <c r="DC9" s="172">
        <f t="shared" si="6"/>
        <v>3</v>
      </c>
      <c r="DD9" s="173">
        <f t="shared" si="7"/>
        <v>8</v>
      </c>
      <c r="DE9" s="172">
        <f t="shared" si="8"/>
        <v>2</v>
      </c>
      <c r="DF9" s="173">
        <f t="shared" si="9"/>
        <v>2</v>
      </c>
      <c r="DG9" s="172">
        <f t="shared" si="10"/>
        <v>7</v>
      </c>
      <c r="DH9" s="177">
        <f t="shared" si="11"/>
        <v>7</v>
      </c>
      <c r="DI9" s="174">
        <f t="shared" si="12"/>
        <v>10</v>
      </c>
      <c r="DJ9" s="174">
        <f t="shared" si="13"/>
        <v>9</v>
      </c>
      <c r="DK9" s="174">
        <f t="shared" si="14"/>
        <v>1</v>
      </c>
      <c r="DL9" s="175">
        <f>DH9+DK9/100+DI9/10000+3/100000</f>
        <v>7.0110299999999999</v>
      </c>
      <c r="DM9" s="174">
        <f t="shared" si="15"/>
        <v>4</v>
      </c>
      <c r="DN9" s="178" t="str">
        <f t="shared" si="16"/>
        <v>SV Langschede</v>
      </c>
      <c r="DO9" s="135"/>
    </row>
    <row r="10" spans="1:125" ht="15.75">
      <c r="A10" s="320">
        <f t="shared" si="3"/>
        <v>6</v>
      </c>
      <c r="B10" s="321"/>
      <c r="C10" s="321"/>
      <c r="D10" s="322">
        <f t="shared" si="17"/>
        <v>3</v>
      </c>
      <c r="E10" s="322"/>
      <c r="F10" s="322"/>
      <c r="G10" s="322" t="s">
        <v>23</v>
      </c>
      <c r="H10" s="322"/>
      <c r="I10" s="322"/>
      <c r="J10" s="323">
        <f>J7+Teilnehmer!$N$14+Teilnehmer!$AC$14</f>
        <v>0.42708333333333337</v>
      </c>
      <c r="K10" s="322"/>
      <c r="L10" s="322"/>
      <c r="M10" s="322"/>
      <c r="N10" s="322"/>
      <c r="O10" s="324" t="str">
        <f>Teilnehmer!AG21</f>
        <v>(Alemannia Scharnhorst) n.a.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98" t="s">
        <v>25</v>
      </c>
      <c r="AF10" s="325" t="str">
        <f>Teilnehmer!AG22</f>
        <v>SC Berchum</v>
      </c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6"/>
      <c r="AV10" s="317">
        <v>0</v>
      </c>
      <c r="AW10" s="318"/>
      <c r="AX10" s="99" t="s">
        <v>20</v>
      </c>
      <c r="AY10" s="318">
        <v>2</v>
      </c>
      <c r="AZ10" s="319"/>
      <c r="CH10" s="134">
        <f t="shared" si="1"/>
        <v>0</v>
      </c>
      <c r="CI10" s="169" t="s">
        <v>20</v>
      </c>
      <c r="CJ10" s="134" t="str">
        <f t="shared" si="2"/>
        <v>0</v>
      </c>
      <c r="CK10" s="134" t="s">
        <v>126</v>
      </c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 t="s">
        <v>20</v>
      </c>
      <c r="CY10" s="134">
        <f t="shared" si="4"/>
        <v>3</v>
      </c>
      <c r="CZ10" s="180"/>
      <c r="DA10" s="176" t="str">
        <f>Teilnehmer!D21</f>
        <v>Borussia Dröschede</v>
      </c>
      <c r="DB10" s="134">
        <f t="shared" si="5"/>
        <v>0</v>
      </c>
      <c r="DC10" s="172">
        <f t="shared" si="6"/>
        <v>0</v>
      </c>
      <c r="DD10" s="173">
        <f t="shared" si="7"/>
        <v>1</v>
      </c>
      <c r="DE10" s="172">
        <f t="shared" si="8"/>
        <v>1</v>
      </c>
      <c r="DF10" s="173">
        <f t="shared" si="9"/>
        <v>14</v>
      </c>
      <c r="DG10" s="172">
        <f t="shared" si="10"/>
        <v>15</v>
      </c>
      <c r="DH10" s="177">
        <f t="shared" si="11"/>
        <v>0</v>
      </c>
      <c r="DI10" s="174">
        <f t="shared" si="12"/>
        <v>2</v>
      </c>
      <c r="DJ10" s="174">
        <f t="shared" si="13"/>
        <v>29</v>
      </c>
      <c r="DK10" s="174">
        <f t="shared" si="14"/>
        <v>-27</v>
      </c>
      <c r="DL10" s="175">
        <f>DH10+DK10/100+DI10/10000+2/100000</f>
        <v>-0.26978000000000002</v>
      </c>
      <c r="DM10" s="174">
        <f t="shared" si="15"/>
        <v>6</v>
      </c>
      <c r="DN10" s="178" t="str">
        <f t="shared" si="16"/>
        <v>Borussia Dröschede</v>
      </c>
      <c r="DO10" s="135"/>
    </row>
    <row r="11" spans="1:125">
      <c r="A11" s="296">
        <f t="shared" si="3"/>
        <v>7</v>
      </c>
      <c r="B11" s="297"/>
      <c r="C11" s="297"/>
      <c r="D11" s="298">
        <f t="shared" si="17"/>
        <v>1</v>
      </c>
      <c r="E11" s="298"/>
      <c r="F11" s="298"/>
      <c r="G11" s="298" t="s">
        <v>26</v>
      </c>
      <c r="H11" s="298"/>
      <c r="I11" s="298"/>
      <c r="J11" s="299">
        <f>J8+Teilnehmer!$N$14+Teilnehmer!$AC$14</f>
        <v>0.43750000000000006</v>
      </c>
      <c r="K11" s="298"/>
      <c r="L11" s="298"/>
      <c r="M11" s="298"/>
      <c r="N11" s="298"/>
      <c r="O11" s="300" t="str">
        <f>Teilnehmer!D25</f>
        <v>Fortuna Düsseldorf</v>
      </c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64" t="s">
        <v>25</v>
      </c>
      <c r="AF11" s="301" t="str">
        <f>Teilnehmer!D26</f>
        <v>TuS Ennepetal</v>
      </c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2"/>
      <c r="AV11" s="293">
        <v>1</v>
      </c>
      <c r="AW11" s="294"/>
      <c r="AX11" s="60" t="s">
        <v>20</v>
      </c>
      <c r="AY11" s="294">
        <v>0</v>
      </c>
      <c r="AZ11" s="295"/>
      <c r="CH11" s="134">
        <f t="shared" si="1"/>
        <v>3</v>
      </c>
      <c r="CI11" s="169" t="s">
        <v>20</v>
      </c>
      <c r="CJ11" s="134" t="str">
        <f t="shared" si="2"/>
        <v>0</v>
      </c>
      <c r="CK11" s="134" t="s">
        <v>126</v>
      </c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 t="s">
        <v>20</v>
      </c>
      <c r="CY11" s="134">
        <f t="shared" si="4"/>
        <v>0</v>
      </c>
      <c r="DA11" s="176" t="str">
        <f>Teilnehmer!D22</f>
        <v>FC Herdecke-Ende</v>
      </c>
      <c r="DB11" s="134">
        <f t="shared" si="5"/>
        <v>4</v>
      </c>
      <c r="DC11" s="172">
        <f t="shared" si="6"/>
        <v>4</v>
      </c>
      <c r="DD11" s="173">
        <f t="shared" si="7"/>
        <v>2</v>
      </c>
      <c r="DE11" s="172">
        <f t="shared" si="8"/>
        <v>4</v>
      </c>
      <c r="DF11" s="173">
        <f t="shared" si="9"/>
        <v>9</v>
      </c>
      <c r="DG11" s="172">
        <f t="shared" si="10"/>
        <v>2</v>
      </c>
      <c r="DH11" s="177">
        <f t="shared" si="11"/>
        <v>8</v>
      </c>
      <c r="DI11" s="174">
        <f t="shared" si="12"/>
        <v>6</v>
      </c>
      <c r="DJ11" s="174">
        <f t="shared" si="13"/>
        <v>11</v>
      </c>
      <c r="DK11" s="174">
        <f t="shared" si="14"/>
        <v>-5</v>
      </c>
      <c r="DL11" s="175">
        <f>DH11+DK11/100+DI11/10000+1/100000</f>
        <v>7.9506100000000002</v>
      </c>
      <c r="DM11" s="174">
        <f t="shared" si="15"/>
        <v>3</v>
      </c>
      <c r="DN11" s="178" t="str">
        <f t="shared" si="16"/>
        <v>FC Herdecke-Ende</v>
      </c>
      <c r="DO11" s="135"/>
    </row>
    <row r="12" spans="1:125">
      <c r="A12" s="296">
        <f t="shared" si="3"/>
        <v>8</v>
      </c>
      <c r="B12" s="297"/>
      <c r="C12" s="297"/>
      <c r="D12" s="298">
        <f t="shared" si="17"/>
        <v>2</v>
      </c>
      <c r="E12" s="298"/>
      <c r="F12" s="298"/>
      <c r="G12" s="298" t="s">
        <v>26</v>
      </c>
      <c r="H12" s="298"/>
      <c r="I12" s="298"/>
      <c r="J12" s="299">
        <f>J9+Teilnehmer!$N$14+Teilnehmer!$AC$14</f>
        <v>0.43750000000000006</v>
      </c>
      <c r="K12" s="298"/>
      <c r="L12" s="298"/>
      <c r="M12" s="298"/>
      <c r="N12" s="298"/>
      <c r="O12" s="300" t="str">
        <f>Teilnehmer!D27</f>
        <v>VfR Sölde</v>
      </c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64" t="s">
        <v>25</v>
      </c>
      <c r="AF12" s="301" t="str">
        <f>Teilnehmer!D28</f>
        <v>VfB Speldorf</v>
      </c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2"/>
      <c r="AV12" s="293">
        <v>0</v>
      </c>
      <c r="AW12" s="294"/>
      <c r="AX12" s="60" t="s">
        <v>20</v>
      </c>
      <c r="AY12" s="294">
        <v>1</v>
      </c>
      <c r="AZ12" s="295"/>
      <c r="CH12" s="134">
        <f t="shared" si="1"/>
        <v>0</v>
      </c>
      <c r="CI12" s="169" t="s">
        <v>20</v>
      </c>
      <c r="CJ12" s="134" t="str">
        <f t="shared" si="2"/>
        <v>0</v>
      </c>
      <c r="CK12" s="134" t="s">
        <v>126</v>
      </c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 t="s">
        <v>20</v>
      </c>
      <c r="CY12" s="134">
        <f t="shared" si="4"/>
        <v>3</v>
      </c>
      <c r="DA12" s="174"/>
      <c r="DB12" s="172"/>
      <c r="DC12" s="172"/>
      <c r="DD12" s="172"/>
      <c r="DE12" s="172"/>
      <c r="DF12" s="172"/>
      <c r="DG12" s="172"/>
      <c r="DH12" s="172"/>
      <c r="DI12" s="174"/>
      <c r="DJ12" s="174"/>
      <c r="DK12" s="174"/>
      <c r="DL12" s="175"/>
      <c r="DM12" s="174"/>
      <c r="DN12" s="174"/>
      <c r="DO12" s="135"/>
    </row>
    <row r="13" spans="1:125" ht="15.75" thickBot="1">
      <c r="A13" s="296">
        <f t="shared" si="3"/>
        <v>9</v>
      </c>
      <c r="B13" s="297"/>
      <c r="C13" s="297"/>
      <c r="D13" s="298">
        <f t="shared" si="17"/>
        <v>3</v>
      </c>
      <c r="E13" s="298"/>
      <c r="F13" s="298"/>
      <c r="G13" s="298" t="s">
        <v>26</v>
      </c>
      <c r="H13" s="298"/>
      <c r="I13" s="298"/>
      <c r="J13" s="299">
        <f>J10+Teilnehmer!$N$14+Teilnehmer!$AC$14</f>
        <v>0.43750000000000006</v>
      </c>
      <c r="K13" s="298"/>
      <c r="L13" s="298"/>
      <c r="M13" s="298"/>
      <c r="N13" s="298"/>
      <c r="O13" s="300" t="str">
        <f>Teilnehmer!D29</f>
        <v>Preußen Werl</v>
      </c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64" t="s">
        <v>25</v>
      </c>
      <c r="AF13" s="301" t="str">
        <f>Teilnehmer!D30</f>
        <v>DJK/VfL Giesenkirchen</v>
      </c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2"/>
      <c r="AV13" s="293">
        <v>3</v>
      </c>
      <c r="AW13" s="294"/>
      <c r="AX13" s="60" t="s">
        <v>20</v>
      </c>
      <c r="AY13" s="294">
        <v>0</v>
      </c>
      <c r="AZ13" s="295"/>
      <c r="CH13" s="134">
        <f t="shared" si="1"/>
        <v>3</v>
      </c>
      <c r="CI13" s="169" t="s">
        <v>20</v>
      </c>
      <c r="CJ13" s="134" t="str">
        <f t="shared" si="2"/>
        <v>0</v>
      </c>
      <c r="CK13" s="134" t="s">
        <v>126</v>
      </c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 t="s">
        <v>20</v>
      </c>
      <c r="CY13" s="134">
        <f t="shared" si="4"/>
        <v>0</v>
      </c>
      <c r="DA13" s="171" t="s">
        <v>128</v>
      </c>
      <c r="DB13" s="134"/>
      <c r="DC13" s="172"/>
      <c r="DD13" s="173"/>
      <c r="DE13" s="172"/>
      <c r="DF13" s="173"/>
      <c r="DG13" s="172"/>
      <c r="DH13" s="173" t="s">
        <v>28</v>
      </c>
      <c r="DI13" s="174" t="s">
        <v>29</v>
      </c>
      <c r="DJ13" s="174"/>
      <c r="DK13" s="174" t="s">
        <v>30</v>
      </c>
      <c r="DL13" s="175"/>
      <c r="DM13" s="174"/>
      <c r="DN13" s="174"/>
      <c r="DO13" s="135"/>
    </row>
    <row r="14" spans="1:125" ht="15.75" thickBot="1">
      <c r="A14" s="320">
        <f t="shared" si="3"/>
        <v>10</v>
      </c>
      <c r="B14" s="321"/>
      <c r="C14" s="321"/>
      <c r="D14" s="322">
        <f t="shared" si="17"/>
        <v>1</v>
      </c>
      <c r="E14" s="322"/>
      <c r="F14" s="322"/>
      <c r="G14" s="322" t="str">
        <f>G5</f>
        <v>A</v>
      </c>
      <c r="H14" s="322"/>
      <c r="I14" s="322"/>
      <c r="J14" s="323">
        <f>J11+Teilnehmer!$N$14+Teilnehmer!$AC$14</f>
        <v>0.44791666666666674</v>
      </c>
      <c r="K14" s="322"/>
      <c r="L14" s="322"/>
      <c r="M14" s="322"/>
      <c r="N14" s="322"/>
      <c r="O14" s="327" t="str">
        <f>O5</f>
        <v>BV Borussia Dortmund</v>
      </c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100" t="s">
        <v>25</v>
      </c>
      <c r="AF14" s="329" t="str">
        <f>O6</f>
        <v>SpVg Hagen</v>
      </c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30"/>
      <c r="AV14" s="317">
        <v>5</v>
      </c>
      <c r="AW14" s="318"/>
      <c r="AX14" s="99" t="s">
        <v>20</v>
      </c>
      <c r="AY14" s="318">
        <v>0</v>
      </c>
      <c r="AZ14" s="319"/>
      <c r="BC14" s="284" t="str">
        <f>B53</f>
        <v>Gruppe A - Signal Iduna</v>
      </c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4" t="s">
        <v>28</v>
      </c>
      <c r="BR14" s="285"/>
      <c r="BS14" s="286"/>
      <c r="BT14" s="285" t="s">
        <v>29</v>
      </c>
      <c r="BU14" s="285"/>
      <c r="BV14" s="285"/>
      <c r="BW14" s="285"/>
      <c r="BX14" s="285"/>
      <c r="BY14" s="284" t="s">
        <v>30</v>
      </c>
      <c r="BZ14" s="285"/>
      <c r="CA14" s="286"/>
      <c r="CH14" s="134">
        <f t="shared" si="1"/>
        <v>3</v>
      </c>
      <c r="CI14" s="169" t="s">
        <v>20</v>
      </c>
      <c r="CJ14" s="134" t="str">
        <f t="shared" si="2"/>
        <v>0</v>
      </c>
      <c r="CK14" s="134" t="s">
        <v>126</v>
      </c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 t="s">
        <v>20</v>
      </c>
      <c r="CY14" s="134">
        <f t="shared" si="4"/>
        <v>0</v>
      </c>
      <c r="DA14" s="176" t="str">
        <f>Teilnehmer!AG17</f>
        <v>FC Schalke 04</v>
      </c>
      <c r="DB14" s="134">
        <f>SUMIF(O:O,DA14,CH:CH)</f>
        <v>9</v>
      </c>
      <c r="DC14" s="172">
        <f>SUMIF(AF:AF,DA14,CY:CY)</f>
        <v>6</v>
      </c>
      <c r="DD14" s="173">
        <f>SUMIF(O:O,DA14,AV:AV)</f>
        <v>4</v>
      </c>
      <c r="DE14" s="172">
        <f>SUMIF(AF:AF,DA14,AY:AY)</f>
        <v>4</v>
      </c>
      <c r="DF14" s="173">
        <f>SUMIF(O:O,DA14,AY:AY)</f>
        <v>0</v>
      </c>
      <c r="DG14" s="172">
        <f>SUMIF(AF:AF,DA14,AV:AV)</f>
        <v>0</v>
      </c>
      <c r="DH14" s="177">
        <f>DB14+DC14</f>
        <v>15</v>
      </c>
      <c r="DI14" s="174">
        <f>DD14+DE14</f>
        <v>8</v>
      </c>
      <c r="DJ14" s="174">
        <f>DF14+DG14</f>
        <v>0</v>
      </c>
      <c r="DK14" s="174">
        <f>DI14-DJ14</f>
        <v>8</v>
      </c>
      <c r="DL14" s="175">
        <f>DH14+DK14/100+DI14/10000+6/100000</f>
        <v>15.080859999999999</v>
      </c>
      <c r="DM14" s="174">
        <f>RANK(DL14,$DL$14:$DL$19,0)</f>
        <v>1</v>
      </c>
      <c r="DN14" s="178" t="str">
        <f>DA14</f>
        <v>FC Schalke 04</v>
      </c>
      <c r="DO14" s="135"/>
    </row>
    <row r="15" spans="1:125">
      <c r="A15" s="320">
        <f t="shared" si="3"/>
        <v>11</v>
      </c>
      <c r="B15" s="321"/>
      <c r="C15" s="321"/>
      <c r="D15" s="322">
        <f t="shared" si="17"/>
        <v>2</v>
      </c>
      <c r="E15" s="322"/>
      <c r="F15" s="322"/>
      <c r="G15" s="322" t="str">
        <f t="shared" ref="G15:G49" si="18">G6</f>
        <v>A</v>
      </c>
      <c r="H15" s="322"/>
      <c r="I15" s="322"/>
      <c r="J15" s="323">
        <f>J12+Teilnehmer!$N$14+Teilnehmer!$AC$14</f>
        <v>0.44791666666666674</v>
      </c>
      <c r="K15" s="322"/>
      <c r="L15" s="322"/>
      <c r="M15" s="322"/>
      <c r="N15" s="322"/>
      <c r="O15" s="327" t="str">
        <f>AF5</f>
        <v>BV Westfalia Wickede 1910 e.V.</v>
      </c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100" t="s">
        <v>25</v>
      </c>
      <c r="AF15" s="329" t="str">
        <f>O7</f>
        <v>Borussia Dröschede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30"/>
      <c r="AV15" s="317">
        <v>5</v>
      </c>
      <c r="AW15" s="318"/>
      <c r="AX15" s="99" t="s">
        <v>20</v>
      </c>
      <c r="AY15" s="318">
        <v>0</v>
      </c>
      <c r="AZ15" s="319"/>
      <c r="BC15" s="287">
        <v>1</v>
      </c>
      <c r="BD15" s="288"/>
      <c r="BE15" s="289" t="str">
        <f>IF(ISBLANK($AY$5),"",VLOOKUP(CB15,$DM$6:$DN$11,2,0))</f>
        <v>BV Borussia Dortmund</v>
      </c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90">
        <f>IF(ISBLANK($AY$5),"",VLOOKUP(BE15,$DA$6:$DK$11,8,0))</f>
        <v>15</v>
      </c>
      <c r="BR15" s="291"/>
      <c r="BS15" s="292"/>
      <c r="BT15" s="291">
        <f>IF(ISBLANK($AY$5),"",VLOOKUP(BE15,$DA$6:$DK$11,9,0))</f>
        <v>31</v>
      </c>
      <c r="BU15" s="291"/>
      <c r="BV15" s="85" t="s">
        <v>20</v>
      </c>
      <c r="BW15" s="291">
        <f>IF(ISBLANK($AY$5),"",VLOOKUP(BE15,$DA$6:$DK$11,10,0))</f>
        <v>0</v>
      </c>
      <c r="BX15" s="291"/>
      <c r="BY15" s="290">
        <f>IF(ISBLANK($AY$5),"",VLOOKUP(BE15,$DA$6:$DK$11,11,0))</f>
        <v>31</v>
      </c>
      <c r="BZ15" s="291"/>
      <c r="CA15" s="292"/>
      <c r="CB15" s="135">
        <v>1</v>
      </c>
      <c r="CH15" s="134">
        <f t="shared" si="1"/>
        <v>3</v>
      </c>
      <c r="CI15" s="169" t="s">
        <v>20</v>
      </c>
      <c r="CJ15" s="134" t="str">
        <f t="shared" si="2"/>
        <v>0</v>
      </c>
      <c r="CK15" s="134" t="s">
        <v>126</v>
      </c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 t="s">
        <v>20</v>
      </c>
      <c r="CY15" s="134">
        <f t="shared" si="4"/>
        <v>0</v>
      </c>
      <c r="DA15" s="176" t="str">
        <f>Teilnehmer!AG18</f>
        <v>SV Burgaltendorf</v>
      </c>
      <c r="DB15" s="134">
        <f t="shared" ref="DB15:DB19" si="19">SUMIF(O:O,DA15,CH:CH)</f>
        <v>6</v>
      </c>
      <c r="DC15" s="172">
        <f t="shared" ref="DC15:DC19" si="20">SUMIF(AF:AF,DA15,CY:CY)</f>
        <v>1</v>
      </c>
      <c r="DD15" s="173">
        <f t="shared" ref="DD15:DD19" si="21">SUMIF(O:O,DA15,AV:AV)</f>
        <v>7</v>
      </c>
      <c r="DE15" s="172">
        <f t="shared" ref="DE15:DE19" si="22">SUMIF(AF:AF,DA15,AY:AY)</f>
        <v>0</v>
      </c>
      <c r="DF15" s="173">
        <f t="shared" ref="DF15:DF19" si="23">SUMIF(O:O,DA15,AY:AY)</f>
        <v>7</v>
      </c>
      <c r="DG15" s="172">
        <f t="shared" ref="DG15:DG19" si="24">SUMIF(AF:AF,DA15,AV:AV)</f>
        <v>2</v>
      </c>
      <c r="DH15" s="177">
        <f t="shared" ref="DH15:DH19" si="25">DB15+DC15</f>
        <v>7</v>
      </c>
      <c r="DI15" s="174">
        <f t="shared" ref="DI15:DI19" si="26">DD15+DE15</f>
        <v>7</v>
      </c>
      <c r="DJ15" s="174">
        <f t="shared" ref="DJ15:DJ19" si="27">DF15+DG15</f>
        <v>9</v>
      </c>
      <c r="DK15" s="174">
        <f t="shared" ref="DK15:DK19" si="28">DI15-DJ15</f>
        <v>-2</v>
      </c>
      <c r="DL15" s="175">
        <f>DH15+DK15/100+DI15/10000+5/100000</f>
        <v>6.9807500000000005</v>
      </c>
      <c r="DM15" s="174">
        <f t="shared" ref="DM15:DM19" si="29">RANK(DL15,$DL$14:$DL$19,0)</f>
        <v>3</v>
      </c>
      <c r="DN15" s="178" t="str">
        <f t="shared" ref="DN15:DN19" si="30">DA15</f>
        <v>SV Burgaltendorf</v>
      </c>
      <c r="DO15" s="135"/>
    </row>
    <row r="16" spans="1:125">
      <c r="A16" s="320">
        <f t="shared" si="3"/>
        <v>12</v>
      </c>
      <c r="B16" s="321"/>
      <c r="C16" s="321"/>
      <c r="D16" s="322">
        <f t="shared" si="17"/>
        <v>3</v>
      </c>
      <c r="E16" s="322"/>
      <c r="F16" s="322"/>
      <c r="G16" s="322" t="str">
        <f t="shared" si="18"/>
        <v>A</v>
      </c>
      <c r="H16" s="322"/>
      <c r="I16" s="322"/>
      <c r="J16" s="323">
        <f>J13+Teilnehmer!$N$14+Teilnehmer!$AC$14</f>
        <v>0.44791666666666674</v>
      </c>
      <c r="K16" s="322"/>
      <c r="L16" s="322"/>
      <c r="M16" s="322"/>
      <c r="N16" s="322"/>
      <c r="O16" s="327" t="str">
        <f>AF6</f>
        <v>SV Langschede</v>
      </c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100" t="s">
        <v>25</v>
      </c>
      <c r="AF16" s="329" t="str">
        <f>AF7</f>
        <v>FC Herdecke-Ende</v>
      </c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30"/>
      <c r="AV16" s="317">
        <v>1</v>
      </c>
      <c r="AW16" s="318"/>
      <c r="AX16" s="99" t="s">
        <v>20</v>
      </c>
      <c r="AY16" s="318">
        <v>1</v>
      </c>
      <c r="AZ16" s="319"/>
      <c r="BC16" s="270">
        <v>2</v>
      </c>
      <c r="BD16" s="271"/>
      <c r="BE16" s="272" t="str">
        <f t="shared" ref="BE16:BE20" si="31">IF(ISBLANK($AY$5),"",VLOOKUP(CB16,$DM$6:$DN$11,2,0))</f>
        <v>BV Westfalia Wickede 1910 e.V.</v>
      </c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3">
        <f t="shared" ref="BQ16:BQ20" si="32">IF(ISBLANK($AY$5),"",VLOOKUP(BE16,$DA$6:$DK$11,8,0))</f>
        <v>10</v>
      </c>
      <c r="BR16" s="274"/>
      <c r="BS16" s="275"/>
      <c r="BT16" s="274">
        <f t="shared" ref="BT16:BT20" si="33">IF(ISBLANK($AY$5),"",VLOOKUP(BE16,$DA$6:$DK$11,9,0))</f>
        <v>10</v>
      </c>
      <c r="BU16" s="274"/>
      <c r="BV16" s="86" t="s">
        <v>20</v>
      </c>
      <c r="BW16" s="274">
        <f t="shared" ref="BW16:BW20" si="34">IF(ISBLANK($AY$5),"",VLOOKUP(BE16,$DA$6:$DK$11,10,0))</f>
        <v>3</v>
      </c>
      <c r="BX16" s="274"/>
      <c r="BY16" s="273">
        <f t="shared" ref="BY16:BY20" si="35">IF(ISBLANK($AY$5),"",VLOOKUP(BE16,$DA$6:$DK$11,11,0))</f>
        <v>7</v>
      </c>
      <c r="BZ16" s="274"/>
      <c r="CA16" s="275"/>
      <c r="CB16" s="135">
        <v>2</v>
      </c>
      <c r="CH16" s="134">
        <f t="shared" si="1"/>
        <v>1</v>
      </c>
      <c r="CI16" s="169" t="s">
        <v>20</v>
      </c>
      <c r="CJ16" s="134" t="str">
        <f t="shared" si="2"/>
        <v>0</v>
      </c>
      <c r="CK16" s="134" t="s">
        <v>126</v>
      </c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 t="s">
        <v>20</v>
      </c>
      <c r="CY16" s="134">
        <f t="shared" si="4"/>
        <v>1</v>
      </c>
      <c r="DA16" s="176" t="str">
        <f>Teilnehmer!AG19</f>
        <v>TSC Eintracht 48/95 I</v>
      </c>
      <c r="DB16" s="134">
        <f t="shared" si="19"/>
        <v>6</v>
      </c>
      <c r="DC16" s="172">
        <f t="shared" si="20"/>
        <v>4</v>
      </c>
      <c r="DD16" s="173">
        <f t="shared" si="21"/>
        <v>5</v>
      </c>
      <c r="DE16" s="172">
        <f t="shared" si="22"/>
        <v>4</v>
      </c>
      <c r="DF16" s="173">
        <f t="shared" si="23"/>
        <v>0</v>
      </c>
      <c r="DG16" s="172">
        <f t="shared" si="24"/>
        <v>2</v>
      </c>
      <c r="DH16" s="177">
        <f t="shared" si="25"/>
        <v>10</v>
      </c>
      <c r="DI16" s="174">
        <f t="shared" si="26"/>
        <v>9</v>
      </c>
      <c r="DJ16" s="174">
        <f t="shared" si="27"/>
        <v>2</v>
      </c>
      <c r="DK16" s="174">
        <f t="shared" si="28"/>
        <v>7</v>
      </c>
      <c r="DL16" s="175">
        <f>DH16+DK16/100+DI16/10000+4/100000</f>
        <v>10.07094</v>
      </c>
      <c r="DM16" s="174">
        <f t="shared" si="29"/>
        <v>2</v>
      </c>
      <c r="DN16" s="178" t="str">
        <f t="shared" si="30"/>
        <v>TSC Eintracht 48/95 I</v>
      </c>
      <c r="DO16" s="135"/>
    </row>
    <row r="17" spans="1:133">
      <c r="A17" s="296">
        <f t="shared" si="3"/>
        <v>13</v>
      </c>
      <c r="B17" s="297"/>
      <c r="C17" s="297"/>
      <c r="D17" s="298">
        <f t="shared" si="17"/>
        <v>1</v>
      </c>
      <c r="E17" s="298"/>
      <c r="F17" s="298"/>
      <c r="G17" s="298" t="str">
        <f t="shared" si="18"/>
        <v>B</v>
      </c>
      <c r="H17" s="298"/>
      <c r="I17" s="298"/>
      <c r="J17" s="299">
        <f>J14+Teilnehmer!$N$14+Teilnehmer!$AC$14</f>
        <v>0.45833333333333343</v>
      </c>
      <c r="K17" s="298"/>
      <c r="L17" s="298"/>
      <c r="M17" s="298"/>
      <c r="N17" s="298"/>
      <c r="O17" s="331" t="str">
        <f>O8</f>
        <v>FC Schalke 04</v>
      </c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57" t="s">
        <v>25</v>
      </c>
      <c r="AF17" s="333" t="str">
        <f>O9</f>
        <v>TSC Eintracht 48/95 I</v>
      </c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4"/>
      <c r="AV17" s="293">
        <v>1</v>
      </c>
      <c r="AW17" s="294"/>
      <c r="AX17" s="60" t="s">
        <v>20</v>
      </c>
      <c r="AY17" s="294">
        <v>0</v>
      </c>
      <c r="AZ17" s="295"/>
      <c r="BC17" s="270">
        <f t="shared" ref="BC17:BC20" si="36">BC16+1</f>
        <v>3</v>
      </c>
      <c r="BD17" s="271"/>
      <c r="BE17" s="272" t="str">
        <f t="shared" si="31"/>
        <v>FC Herdecke-Ende</v>
      </c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3">
        <f t="shared" si="32"/>
        <v>8</v>
      </c>
      <c r="BR17" s="274"/>
      <c r="BS17" s="275"/>
      <c r="BT17" s="274">
        <f t="shared" si="33"/>
        <v>6</v>
      </c>
      <c r="BU17" s="274"/>
      <c r="BV17" s="86" t="s">
        <v>20</v>
      </c>
      <c r="BW17" s="274">
        <f t="shared" si="34"/>
        <v>11</v>
      </c>
      <c r="BX17" s="274"/>
      <c r="BY17" s="273">
        <f t="shared" si="35"/>
        <v>-5</v>
      </c>
      <c r="BZ17" s="274"/>
      <c r="CA17" s="275"/>
      <c r="CB17" s="135">
        <v>3</v>
      </c>
      <c r="CH17" s="134">
        <f t="shared" si="1"/>
        <v>3</v>
      </c>
      <c r="CI17" s="169" t="s">
        <v>20</v>
      </c>
      <c r="CJ17" s="134" t="str">
        <f t="shared" si="2"/>
        <v>0</v>
      </c>
      <c r="CK17" s="134" t="s">
        <v>126</v>
      </c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 t="s">
        <v>20</v>
      </c>
      <c r="CY17" s="134">
        <f t="shared" si="4"/>
        <v>0</v>
      </c>
      <c r="DA17" s="176" t="str">
        <f>Teilnehmer!AG20</f>
        <v>VfK Weddinghofen</v>
      </c>
      <c r="DB17" s="134">
        <f t="shared" si="19"/>
        <v>4</v>
      </c>
      <c r="DC17" s="172">
        <f t="shared" si="20"/>
        <v>0</v>
      </c>
      <c r="DD17" s="173">
        <f t="shared" si="21"/>
        <v>2</v>
      </c>
      <c r="DE17" s="172">
        <f t="shared" si="22"/>
        <v>3</v>
      </c>
      <c r="DF17" s="173">
        <f t="shared" si="23"/>
        <v>0</v>
      </c>
      <c r="DG17" s="172">
        <f t="shared" si="24"/>
        <v>8</v>
      </c>
      <c r="DH17" s="177">
        <f t="shared" si="25"/>
        <v>4</v>
      </c>
      <c r="DI17" s="174">
        <f t="shared" si="26"/>
        <v>5</v>
      </c>
      <c r="DJ17" s="174">
        <f t="shared" si="27"/>
        <v>8</v>
      </c>
      <c r="DK17" s="174">
        <f t="shared" si="28"/>
        <v>-3</v>
      </c>
      <c r="DL17" s="175">
        <f>DH17+DK17/100+DI17/10000+3/100000</f>
        <v>3.9705300000000006</v>
      </c>
      <c r="DM17" s="174">
        <f t="shared" si="29"/>
        <v>5</v>
      </c>
      <c r="DN17" s="178" t="str">
        <f t="shared" si="30"/>
        <v>VfK Weddinghofen</v>
      </c>
      <c r="DO17" s="135"/>
    </row>
    <row r="18" spans="1:133">
      <c r="A18" s="296">
        <f t="shared" si="3"/>
        <v>14</v>
      </c>
      <c r="B18" s="297"/>
      <c r="C18" s="297"/>
      <c r="D18" s="298">
        <f t="shared" si="17"/>
        <v>2</v>
      </c>
      <c r="E18" s="298"/>
      <c r="F18" s="298"/>
      <c r="G18" s="298" t="str">
        <f t="shared" si="18"/>
        <v>B</v>
      </c>
      <c r="H18" s="298"/>
      <c r="I18" s="298"/>
      <c r="J18" s="299">
        <f>J15+Teilnehmer!$N$14+Teilnehmer!$AC$14</f>
        <v>0.45833333333333343</v>
      </c>
      <c r="K18" s="298"/>
      <c r="L18" s="298"/>
      <c r="M18" s="298"/>
      <c r="N18" s="298"/>
      <c r="O18" s="331" t="str">
        <f>AF8</f>
        <v>SV Burgaltendorf</v>
      </c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57" t="s">
        <v>25</v>
      </c>
      <c r="AF18" s="333" t="str">
        <f>O10</f>
        <v>(Alemannia Scharnhorst) n.a.</v>
      </c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4"/>
      <c r="AV18" s="293">
        <v>2</v>
      </c>
      <c r="AW18" s="294"/>
      <c r="AX18" s="60" t="s">
        <v>20</v>
      </c>
      <c r="AY18" s="294">
        <v>0</v>
      </c>
      <c r="AZ18" s="295"/>
      <c r="BC18" s="270">
        <f>BC17+1</f>
        <v>4</v>
      </c>
      <c r="BD18" s="271"/>
      <c r="BE18" s="272" t="str">
        <f t="shared" si="31"/>
        <v>SV Langschede</v>
      </c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3">
        <f t="shared" si="32"/>
        <v>7</v>
      </c>
      <c r="BR18" s="274"/>
      <c r="BS18" s="275"/>
      <c r="BT18" s="274">
        <f t="shared" si="33"/>
        <v>10</v>
      </c>
      <c r="BU18" s="274"/>
      <c r="BV18" s="86" t="s">
        <v>20</v>
      </c>
      <c r="BW18" s="274">
        <f t="shared" si="34"/>
        <v>9</v>
      </c>
      <c r="BX18" s="274"/>
      <c r="BY18" s="273">
        <f t="shared" si="35"/>
        <v>1</v>
      </c>
      <c r="BZ18" s="274"/>
      <c r="CA18" s="275"/>
      <c r="CB18" s="135">
        <v>4</v>
      </c>
      <c r="CH18" s="134">
        <f t="shared" si="1"/>
        <v>3</v>
      </c>
      <c r="CI18" s="169" t="s">
        <v>20</v>
      </c>
      <c r="CJ18" s="134" t="str">
        <f t="shared" si="2"/>
        <v>0</v>
      </c>
      <c r="CK18" s="134" t="s">
        <v>126</v>
      </c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 t="s">
        <v>20</v>
      </c>
      <c r="CY18" s="134">
        <f t="shared" si="4"/>
        <v>0</v>
      </c>
      <c r="DA18" s="176" t="str">
        <f>Teilnehmer!AG21</f>
        <v>(Alemannia Scharnhorst) n.a.</v>
      </c>
      <c r="DB18" s="134">
        <f t="shared" si="19"/>
        <v>0</v>
      </c>
      <c r="DC18" s="172">
        <f t="shared" si="20"/>
        <v>0</v>
      </c>
      <c r="DD18" s="173">
        <f t="shared" si="21"/>
        <v>0</v>
      </c>
      <c r="DE18" s="172">
        <f t="shared" si="22"/>
        <v>0</v>
      </c>
      <c r="DF18" s="173">
        <f t="shared" si="23"/>
        <v>4</v>
      </c>
      <c r="DG18" s="172">
        <f t="shared" si="24"/>
        <v>6</v>
      </c>
      <c r="DH18" s="177">
        <f t="shared" si="25"/>
        <v>0</v>
      </c>
      <c r="DI18" s="174">
        <f t="shared" si="26"/>
        <v>0</v>
      </c>
      <c r="DJ18" s="174">
        <f t="shared" si="27"/>
        <v>10</v>
      </c>
      <c r="DK18" s="174">
        <f t="shared" si="28"/>
        <v>-10</v>
      </c>
      <c r="DL18" s="175">
        <f>DH18+DK18/100+DI18/10000+2/100000</f>
        <v>-9.9979999999999999E-2</v>
      </c>
      <c r="DM18" s="174">
        <f t="shared" si="29"/>
        <v>6</v>
      </c>
      <c r="DN18" s="178" t="str">
        <f t="shared" si="30"/>
        <v>(Alemannia Scharnhorst) n.a.</v>
      </c>
      <c r="DO18" s="135"/>
    </row>
    <row r="19" spans="1:133">
      <c r="A19" s="296">
        <f t="shared" si="3"/>
        <v>15</v>
      </c>
      <c r="B19" s="297"/>
      <c r="C19" s="297"/>
      <c r="D19" s="298">
        <f t="shared" si="17"/>
        <v>3</v>
      </c>
      <c r="E19" s="298"/>
      <c r="F19" s="298"/>
      <c r="G19" s="298" t="str">
        <f t="shared" si="18"/>
        <v>B</v>
      </c>
      <c r="H19" s="298"/>
      <c r="I19" s="298"/>
      <c r="J19" s="299">
        <f>J16+Teilnehmer!$N$14+Teilnehmer!$AC$14</f>
        <v>0.45833333333333343</v>
      </c>
      <c r="K19" s="298"/>
      <c r="L19" s="298"/>
      <c r="M19" s="298"/>
      <c r="N19" s="298"/>
      <c r="O19" s="331" t="str">
        <f>AF9</f>
        <v>VfK Weddinghofen</v>
      </c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57" t="s">
        <v>25</v>
      </c>
      <c r="AF19" s="333" t="str">
        <f>AF10</f>
        <v>SC Berchum</v>
      </c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4"/>
      <c r="AV19" s="293">
        <v>0</v>
      </c>
      <c r="AW19" s="294"/>
      <c r="AX19" s="60" t="s">
        <v>20</v>
      </c>
      <c r="AY19" s="294">
        <v>0</v>
      </c>
      <c r="AZ19" s="295"/>
      <c r="BC19" s="276">
        <f t="shared" si="36"/>
        <v>5</v>
      </c>
      <c r="BD19" s="277"/>
      <c r="BE19" s="278" t="str">
        <f t="shared" si="31"/>
        <v>SpVg Hagen</v>
      </c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9">
        <f t="shared" si="32"/>
        <v>3</v>
      </c>
      <c r="BR19" s="280"/>
      <c r="BS19" s="281"/>
      <c r="BT19" s="280">
        <f t="shared" si="33"/>
        <v>3</v>
      </c>
      <c r="BU19" s="280"/>
      <c r="BV19" s="122" t="s">
        <v>20</v>
      </c>
      <c r="BW19" s="280">
        <f t="shared" si="34"/>
        <v>10</v>
      </c>
      <c r="BX19" s="280"/>
      <c r="BY19" s="279">
        <f t="shared" si="35"/>
        <v>-7</v>
      </c>
      <c r="BZ19" s="280"/>
      <c r="CA19" s="281"/>
      <c r="CB19" s="135">
        <v>5</v>
      </c>
      <c r="CH19" s="134">
        <f t="shared" si="1"/>
        <v>1</v>
      </c>
      <c r="CI19" s="169" t="s">
        <v>20</v>
      </c>
      <c r="CJ19" s="134" t="str">
        <f t="shared" si="2"/>
        <v>0</v>
      </c>
      <c r="CK19" s="134" t="s">
        <v>126</v>
      </c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 t="s">
        <v>20</v>
      </c>
      <c r="CY19" s="134">
        <f t="shared" si="4"/>
        <v>1</v>
      </c>
      <c r="DA19" s="176" t="str">
        <f>Teilnehmer!AG22</f>
        <v>SC Berchum</v>
      </c>
      <c r="DB19" s="134">
        <f t="shared" si="19"/>
        <v>2</v>
      </c>
      <c r="DC19" s="172">
        <f t="shared" si="20"/>
        <v>4</v>
      </c>
      <c r="DD19" s="173">
        <f t="shared" si="21"/>
        <v>0</v>
      </c>
      <c r="DE19" s="172">
        <f t="shared" si="22"/>
        <v>2</v>
      </c>
      <c r="DF19" s="173">
        <f t="shared" si="23"/>
        <v>2</v>
      </c>
      <c r="DG19" s="172">
        <f t="shared" si="24"/>
        <v>0</v>
      </c>
      <c r="DH19" s="177">
        <f t="shared" si="25"/>
        <v>6</v>
      </c>
      <c r="DI19" s="174">
        <f t="shared" si="26"/>
        <v>2</v>
      </c>
      <c r="DJ19" s="174">
        <f t="shared" si="27"/>
        <v>2</v>
      </c>
      <c r="DK19" s="174">
        <f t="shared" si="28"/>
        <v>0</v>
      </c>
      <c r="DL19" s="175">
        <f>DH19+DK19/100+DI19/10000+1/100000</f>
        <v>6.00021</v>
      </c>
      <c r="DM19" s="174">
        <f t="shared" si="29"/>
        <v>4</v>
      </c>
      <c r="DN19" s="178" t="str">
        <f t="shared" si="30"/>
        <v>SC Berchum</v>
      </c>
      <c r="DO19" s="135"/>
    </row>
    <row r="20" spans="1:133" ht="15.75" thickBot="1">
      <c r="A20" s="320">
        <f t="shared" si="3"/>
        <v>16</v>
      </c>
      <c r="B20" s="321"/>
      <c r="C20" s="321"/>
      <c r="D20" s="322">
        <f t="shared" si="17"/>
        <v>1</v>
      </c>
      <c r="E20" s="322"/>
      <c r="F20" s="322"/>
      <c r="G20" s="322" t="str">
        <f t="shared" si="18"/>
        <v>C</v>
      </c>
      <c r="H20" s="322"/>
      <c r="I20" s="322"/>
      <c r="J20" s="323">
        <f>J17+Teilnehmer!$N$14+Teilnehmer!$AC$14</f>
        <v>0.46875000000000011</v>
      </c>
      <c r="K20" s="322"/>
      <c r="L20" s="322"/>
      <c r="M20" s="322"/>
      <c r="N20" s="322"/>
      <c r="O20" s="327" t="str">
        <f>O11</f>
        <v>Fortuna Düsseldorf</v>
      </c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100" t="s">
        <v>25</v>
      </c>
      <c r="AF20" s="329" t="str">
        <f>O12</f>
        <v>VfR Sölde</v>
      </c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30"/>
      <c r="AV20" s="317">
        <v>6</v>
      </c>
      <c r="AW20" s="318"/>
      <c r="AX20" s="99" t="s">
        <v>20</v>
      </c>
      <c r="AY20" s="318">
        <v>0</v>
      </c>
      <c r="AZ20" s="319"/>
      <c r="BC20" s="264">
        <f t="shared" si="36"/>
        <v>6</v>
      </c>
      <c r="BD20" s="265"/>
      <c r="BE20" s="266" t="str">
        <f t="shared" si="31"/>
        <v>Borussia Dröschede</v>
      </c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7">
        <f t="shared" si="32"/>
        <v>0</v>
      </c>
      <c r="BR20" s="268"/>
      <c r="BS20" s="269"/>
      <c r="BT20" s="268">
        <f t="shared" si="33"/>
        <v>2</v>
      </c>
      <c r="BU20" s="268"/>
      <c r="BV20" s="123" t="s">
        <v>20</v>
      </c>
      <c r="BW20" s="268">
        <f t="shared" si="34"/>
        <v>29</v>
      </c>
      <c r="BX20" s="268"/>
      <c r="BY20" s="267">
        <f t="shared" si="35"/>
        <v>-27</v>
      </c>
      <c r="BZ20" s="268"/>
      <c r="CA20" s="269"/>
      <c r="CB20" s="135">
        <v>6</v>
      </c>
      <c r="CH20" s="134">
        <f t="shared" si="1"/>
        <v>3</v>
      </c>
      <c r="CI20" s="169" t="s">
        <v>20</v>
      </c>
      <c r="CJ20" s="134" t="str">
        <f t="shared" si="2"/>
        <v>0</v>
      </c>
      <c r="CK20" s="134" t="s">
        <v>126</v>
      </c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 t="s">
        <v>20</v>
      </c>
      <c r="CY20" s="134">
        <f t="shared" si="4"/>
        <v>0</v>
      </c>
      <c r="DA20" s="174"/>
      <c r="DB20" s="172"/>
      <c r="DC20" s="172"/>
      <c r="DD20" s="172"/>
      <c r="DE20" s="172"/>
      <c r="DF20" s="172"/>
      <c r="DG20" s="172"/>
      <c r="DH20" s="172"/>
      <c r="DI20" s="174"/>
      <c r="DJ20" s="174"/>
      <c r="DK20" s="174"/>
      <c r="DL20" s="175"/>
      <c r="DM20" s="174"/>
      <c r="DN20" s="174"/>
      <c r="DO20" s="135"/>
    </row>
    <row r="21" spans="1:133" ht="15.75" thickBot="1">
      <c r="A21" s="320">
        <f t="shared" si="3"/>
        <v>17</v>
      </c>
      <c r="B21" s="321"/>
      <c r="C21" s="321"/>
      <c r="D21" s="322">
        <f t="shared" si="17"/>
        <v>2</v>
      </c>
      <c r="E21" s="322"/>
      <c r="F21" s="322"/>
      <c r="G21" s="322" t="str">
        <f t="shared" si="18"/>
        <v>C</v>
      </c>
      <c r="H21" s="322"/>
      <c r="I21" s="322"/>
      <c r="J21" s="323">
        <f>J18+Teilnehmer!$N$14+Teilnehmer!$AC$14</f>
        <v>0.46875000000000011</v>
      </c>
      <c r="K21" s="322"/>
      <c r="L21" s="322"/>
      <c r="M21" s="322"/>
      <c r="N21" s="322"/>
      <c r="O21" s="327" t="str">
        <f>AF11</f>
        <v>TuS Ennepetal</v>
      </c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100" t="s">
        <v>25</v>
      </c>
      <c r="AF21" s="329" t="str">
        <f>O13</f>
        <v>Preußen Werl</v>
      </c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30"/>
      <c r="AV21" s="317">
        <v>0</v>
      </c>
      <c r="AW21" s="318"/>
      <c r="AX21" s="99" t="s">
        <v>20</v>
      </c>
      <c r="AY21" s="318">
        <v>1</v>
      </c>
      <c r="AZ21" s="319"/>
      <c r="CH21" s="134">
        <f t="shared" si="1"/>
        <v>0</v>
      </c>
      <c r="CI21" s="169" t="s">
        <v>20</v>
      </c>
      <c r="CJ21" s="134" t="str">
        <f t="shared" si="2"/>
        <v>0</v>
      </c>
      <c r="CK21" s="134" t="s">
        <v>126</v>
      </c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 t="s">
        <v>20</v>
      </c>
      <c r="CY21" s="134">
        <f t="shared" si="4"/>
        <v>3</v>
      </c>
      <c r="CZ21" s="160"/>
      <c r="DA21" s="171" t="s">
        <v>129</v>
      </c>
      <c r="DB21" s="134"/>
      <c r="DC21" s="172"/>
      <c r="DD21" s="173"/>
      <c r="DE21" s="172"/>
      <c r="DF21" s="173"/>
      <c r="DG21" s="172"/>
      <c r="DH21" s="173" t="s">
        <v>28</v>
      </c>
      <c r="DI21" s="174" t="s">
        <v>29</v>
      </c>
      <c r="DJ21" s="174"/>
      <c r="DK21" s="174" t="s">
        <v>30</v>
      </c>
      <c r="DL21" s="175"/>
      <c r="DM21" s="174"/>
      <c r="DN21" s="174"/>
      <c r="DO21" s="135"/>
    </row>
    <row r="22" spans="1:133" ht="15.75" thickBot="1">
      <c r="A22" s="320">
        <f t="shared" si="3"/>
        <v>18</v>
      </c>
      <c r="B22" s="321"/>
      <c r="C22" s="321"/>
      <c r="D22" s="322">
        <f t="shared" si="17"/>
        <v>3</v>
      </c>
      <c r="E22" s="322"/>
      <c r="F22" s="322"/>
      <c r="G22" s="322" t="str">
        <f t="shared" si="18"/>
        <v>C</v>
      </c>
      <c r="H22" s="322"/>
      <c r="I22" s="322"/>
      <c r="J22" s="323">
        <f>J19+Teilnehmer!$N$14+Teilnehmer!$AC$14</f>
        <v>0.46875000000000011</v>
      </c>
      <c r="K22" s="322"/>
      <c r="L22" s="322"/>
      <c r="M22" s="322"/>
      <c r="N22" s="322"/>
      <c r="O22" s="327" t="str">
        <f>AF12</f>
        <v>VfB Speldorf</v>
      </c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100" t="s">
        <v>25</v>
      </c>
      <c r="AF22" s="329" t="str">
        <f>AF13</f>
        <v>DJK/VfL Giesenkirchen</v>
      </c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30"/>
      <c r="AV22" s="317">
        <v>2</v>
      </c>
      <c r="AW22" s="318"/>
      <c r="AX22" s="99" t="s">
        <v>20</v>
      </c>
      <c r="AY22" s="318">
        <v>0</v>
      </c>
      <c r="AZ22" s="319"/>
      <c r="BC22" s="284" t="str">
        <f>AB53</f>
        <v>Gruppe B - McDonald's</v>
      </c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4" t="s">
        <v>28</v>
      </c>
      <c r="BR22" s="285"/>
      <c r="BS22" s="286"/>
      <c r="BT22" s="285" t="s">
        <v>29</v>
      </c>
      <c r="BU22" s="285"/>
      <c r="BV22" s="285"/>
      <c r="BW22" s="285"/>
      <c r="BX22" s="285"/>
      <c r="BY22" s="284" t="s">
        <v>30</v>
      </c>
      <c r="BZ22" s="285"/>
      <c r="CA22" s="286"/>
      <c r="CH22" s="134">
        <f t="shared" si="1"/>
        <v>3</v>
      </c>
      <c r="CI22" s="169" t="s">
        <v>20</v>
      </c>
      <c r="CJ22" s="134" t="str">
        <f t="shared" si="2"/>
        <v>0</v>
      </c>
      <c r="CK22" s="134" t="s">
        <v>126</v>
      </c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 t="s">
        <v>20</v>
      </c>
      <c r="CY22" s="134">
        <f t="shared" si="4"/>
        <v>0</v>
      </c>
      <c r="CZ22" s="160"/>
      <c r="DA22" s="176" t="str">
        <f>Teilnehmer!D25</f>
        <v>Fortuna Düsseldorf</v>
      </c>
      <c r="DB22" s="134">
        <f>SUMIF(O:O,DA22,CH:CH)</f>
        <v>9</v>
      </c>
      <c r="DC22" s="172">
        <f>SUMIF(AF:AF,DA22,CY:CY)</f>
        <v>4</v>
      </c>
      <c r="DD22" s="173">
        <f>SUMIF(O:O,DA22,AV:AV)</f>
        <v>8</v>
      </c>
      <c r="DE22" s="172">
        <f>SUMIF(AF:AF,DA22,AY:AY)</f>
        <v>5</v>
      </c>
      <c r="DF22" s="173">
        <f>SUMIF(O:O,DA22,AY:AY)</f>
        <v>0</v>
      </c>
      <c r="DG22" s="172">
        <f>SUMIF(AF:AF,DA22,AV:AV)</f>
        <v>0</v>
      </c>
      <c r="DH22" s="177">
        <f>DB22+DC22</f>
        <v>13</v>
      </c>
      <c r="DI22" s="174">
        <f>DD22+DE22</f>
        <v>13</v>
      </c>
      <c r="DJ22" s="174">
        <f>DF22+DG22</f>
        <v>0</v>
      </c>
      <c r="DK22" s="174">
        <f>DI22-DJ22</f>
        <v>13</v>
      </c>
      <c r="DL22" s="175">
        <f>DH22+DK22/100+DI22/10000+6/100000</f>
        <v>13.131360000000001</v>
      </c>
      <c r="DM22" s="174">
        <f>RANK(DL22,$DL$22:$DL$27,0)</f>
        <v>1</v>
      </c>
      <c r="DN22" s="178" t="str">
        <f>DA22</f>
        <v>Fortuna Düsseldorf</v>
      </c>
      <c r="DO22" s="135"/>
      <c r="DU22" s="135"/>
      <c r="DV22" s="82"/>
      <c r="DW22" s="82"/>
      <c r="DX22" s="82"/>
      <c r="DY22" s="82"/>
      <c r="DZ22" s="82"/>
      <c r="EA22" s="82"/>
      <c r="EB22" s="82"/>
      <c r="EC22" s="82"/>
    </row>
    <row r="23" spans="1:133">
      <c r="A23" s="296">
        <f t="shared" si="3"/>
        <v>19</v>
      </c>
      <c r="B23" s="297"/>
      <c r="C23" s="297"/>
      <c r="D23" s="298">
        <f t="shared" si="17"/>
        <v>1</v>
      </c>
      <c r="E23" s="298"/>
      <c r="F23" s="298"/>
      <c r="G23" s="298" t="str">
        <f t="shared" si="18"/>
        <v>A</v>
      </c>
      <c r="H23" s="298"/>
      <c r="I23" s="298"/>
      <c r="J23" s="299">
        <f>J20+Teilnehmer!$N$14+Teilnehmer!$AC$14</f>
        <v>0.4791666666666668</v>
      </c>
      <c r="K23" s="298"/>
      <c r="L23" s="298"/>
      <c r="M23" s="298"/>
      <c r="N23" s="298"/>
      <c r="O23" s="331" t="str">
        <f>AF15</f>
        <v>Borussia Dröschede</v>
      </c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57" t="s">
        <v>25</v>
      </c>
      <c r="AF23" s="333" t="str">
        <f>O14</f>
        <v>BV Borussia Dortmund</v>
      </c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4"/>
      <c r="AV23" s="293">
        <v>0</v>
      </c>
      <c r="AW23" s="294"/>
      <c r="AX23" s="124" t="s">
        <v>20</v>
      </c>
      <c r="AY23" s="294">
        <v>11</v>
      </c>
      <c r="AZ23" s="295"/>
      <c r="BC23" s="287">
        <v>1</v>
      </c>
      <c r="BD23" s="288"/>
      <c r="BE23" s="289" t="str">
        <f>IF(ISBLANK($AY$8),"",VLOOKUP(CB23,$DM$14:$DN$19,2,0))</f>
        <v>FC Schalke 04</v>
      </c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90">
        <f>IF(ISBLANK($AY$8),"",VLOOKUP(BE23,$DA$14:$DK$19,8,0))</f>
        <v>15</v>
      </c>
      <c r="BR23" s="291"/>
      <c r="BS23" s="292"/>
      <c r="BT23" s="291">
        <f>IF(ISBLANK($AY$8),"",VLOOKUP(BE23,$DA$14:$DK$19,9,0))</f>
        <v>8</v>
      </c>
      <c r="BU23" s="291"/>
      <c r="BV23" s="85" t="s">
        <v>20</v>
      </c>
      <c r="BW23" s="291">
        <f>IF(ISBLANK($AY$8),"",VLOOKUP(BE23,$DA$14:$DK$19,10,0))</f>
        <v>0</v>
      </c>
      <c r="BX23" s="291"/>
      <c r="BY23" s="290">
        <f>IF(ISBLANK($AY$8),"",VLOOKUP(BE23,$DA$14:$DK$19,11,0))</f>
        <v>8</v>
      </c>
      <c r="BZ23" s="291"/>
      <c r="CA23" s="292"/>
      <c r="CB23" s="135">
        <v>1</v>
      </c>
      <c r="CH23" s="134">
        <f t="shared" si="1"/>
        <v>0</v>
      </c>
      <c r="CI23" s="169" t="s">
        <v>20</v>
      </c>
      <c r="CJ23" s="134" t="str">
        <f t="shared" si="2"/>
        <v>0</v>
      </c>
      <c r="CK23" s="134" t="s">
        <v>126</v>
      </c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 t="s">
        <v>20</v>
      </c>
      <c r="CY23" s="134">
        <f t="shared" si="4"/>
        <v>3</v>
      </c>
      <c r="CZ23" s="160"/>
      <c r="DA23" s="176" t="str">
        <f>Teilnehmer!D26</f>
        <v>TuS Ennepetal</v>
      </c>
      <c r="DB23" s="134">
        <f t="shared" ref="DB23:DB27" si="37">SUMIF(O:O,DA23,CH:CH)</f>
        <v>3</v>
      </c>
      <c r="DC23" s="172">
        <f t="shared" ref="DC23:DC27" si="38">SUMIF(AF:AF,DA23,CY:CY)</f>
        <v>3</v>
      </c>
      <c r="DD23" s="173">
        <f t="shared" ref="DD23:DD27" si="39">SUMIF(O:O,DA23,AV:AV)</f>
        <v>5</v>
      </c>
      <c r="DE23" s="172">
        <f t="shared" ref="DE23:DE27" si="40">SUMIF(AF:AF,DA23,AY:AY)</f>
        <v>1</v>
      </c>
      <c r="DF23" s="173">
        <f t="shared" ref="DF23:DF27" si="41">SUMIF(O:O,DA23,AY:AY)</f>
        <v>3</v>
      </c>
      <c r="DG23" s="172">
        <f t="shared" ref="DG23:DG27" si="42">SUMIF(AF:AF,DA23,AV:AV)</f>
        <v>1</v>
      </c>
      <c r="DH23" s="177">
        <f t="shared" ref="DH23:DH27" si="43">DB23+DC23</f>
        <v>6</v>
      </c>
      <c r="DI23" s="174">
        <f t="shared" ref="DI23:DI27" si="44">DD23+DE23</f>
        <v>6</v>
      </c>
      <c r="DJ23" s="174">
        <f t="shared" ref="DJ23:DJ27" si="45">DF23+DG23</f>
        <v>4</v>
      </c>
      <c r="DK23" s="174">
        <f t="shared" ref="DK23:DK27" si="46">DI23-DJ23</f>
        <v>2</v>
      </c>
      <c r="DL23" s="175">
        <f>DH23+DK23/100+DI23/10000+5/100000</f>
        <v>6.0206499999999998</v>
      </c>
      <c r="DM23" s="174">
        <f t="shared" ref="DM23:DM27" si="47">RANK(DL23,$DL$22:$DL$27,0)</f>
        <v>4</v>
      </c>
      <c r="DN23" s="178" t="str">
        <f t="shared" ref="DN23:DN27" si="48">DA23</f>
        <v>TuS Ennepetal</v>
      </c>
      <c r="DO23" s="135"/>
      <c r="DU23" s="135"/>
      <c r="DV23" s="82"/>
      <c r="DW23" s="82"/>
      <c r="DX23" s="82"/>
      <c r="DY23" s="82"/>
      <c r="DZ23" s="82"/>
      <c r="EA23" s="82"/>
      <c r="EB23" s="82"/>
      <c r="EC23" s="82"/>
    </row>
    <row r="24" spans="1:133">
      <c r="A24" s="296">
        <f t="shared" si="3"/>
        <v>20</v>
      </c>
      <c r="B24" s="297"/>
      <c r="C24" s="297"/>
      <c r="D24" s="298">
        <f t="shared" si="17"/>
        <v>2</v>
      </c>
      <c r="E24" s="298"/>
      <c r="F24" s="298"/>
      <c r="G24" s="298" t="str">
        <f t="shared" si="18"/>
        <v>A</v>
      </c>
      <c r="H24" s="298"/>
      <c r="I24" s="298"/>
      <c r="J24" s="299">
        <f>J21+Teilnehmer!$N$14+Teilnehmer!$AC$14</f>
        <v>0.4791666666666668</v>
      </c>
      <c r="K24" s="298"/>
      <c r="L24" s="298"/>
      <c r="M24" s="298"/>
      <c r="N24" s="298"/>
      <c r="O24" s="331" t="str">
        <f>O15</f>
        <v>BV Westfalia Wickede 1910 e.V.</v>
      </c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57" t="s">
        <v>25</v>
      </c>
      <c r="AF24" s="333" t="str">
        <f>O16</f>
        <v>SV Langschede</v>
      </c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4"/>
      <c r="AV24" s="293">
        <v>2</v>
      </c>
      <c r="AW24" s="294"/>
      <c r="AX24" s="60" t="s">
        <v>20</v>
      </c>
      <c r="AY24" s="294">
        <v>0</v>
      </c>
      <c r="AZ24" s="295"/>
      <c r="BC24" s="270">
        <f>BC23+1</f>
        <v>2</v>
      </c>
      <c r="BD24" s="271"/>
      <c r="BE24" s="272" t="str">
        <f t="shared" ref="BE24:BE28" si="49">IF(ISBLANK($AY$8),"",VLOOKUP(CB24,$DM$14:$DN$19,2,0))</f>
        <v>TSC Eintracht 48/95 I</v>
      </c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3">
        <f t="shared" ref="BQ24:BQ28" si="50">IF(ISBLANK($AY$8),"",VLOOKUP(BE24,$DA$14:$DK$19,8,0))</f>
        <v>10</v>
      </c>
      <c r="BR24" s="274"/>
      <c r="BS24" s="275"/>
      <c r="BT24" s="274">
        <f t="shared" ref="BT24:BT28" si="51">IF(ISBLANK($AY$8),"",VLOOKUP(BE24,$DA$14:$DK$19,9,0))</f>
        <v>9</v>
      </c>
      <c r="BU24" s="274"/>
      <c r="BV24" s="86" t="s">
        <v>20</v>
      </c>
      <c r="BW24" s="274">
        <f t="shared" ref="BW24:BW28" si="52">IF(ISBLANK($AY$8),"",VLOOKUP(BE24,$DA$14:$DK$19,10,0))</f>
        <v>2</v>
      </c>
      <c r="BX24" s="274"/>
      <c r="BY24" s="273">
        <f t="shared" ref="BY24:BY28" si="53">IF(ISBLANK($AY$8),"",VLOOKUP(BE24,$DA$14:$DK$19,11,0))</f>
        <v>7</v>
      </c>
      <c r="BZ24" s="274"/>
      <c r="CA24" s="275"/>
      <c r="CB24" s="135">
        <v>2</v>
      </c>
      <c r="CH24" s="134">
        <f t="shared" si="1"/>
        <v>3</v>
      </c>
      <c r="CI24" s="169" t="s">
        <v>20</v>
      </c>
      <c r="CJ24" s="134" t="str">
        <f t="shared" si="2"/>
        <v>0</v>
      </c>
      <c r="CK24" s="134" t="s">
        <v>126</v>
      </c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 t="s">
        <v>20</v>
      </c>
      <c r="CY24" s="134">
        <f t="shared" si="4"/>
        <v>0</v>
      </c>
      <c r="CZ24" s="160"/>
      <c r="DA24" s="176" t="str">
        <f>Teilnehmer!D27</f>
        <v>VfR Sölde</v>
      </c>
      <c r="DB24" s="134">
        <f t="shared" si="37"/>
        <v>0</v>
      </c>
      <c r="DC24" s="172">
        <f t="shared" si="38"/>
        <v>0</v>
      </c>
      <c r="DD24" s="173">
        <f t="shared" si="39"/>
        <v>0</v>
      </c>
      <c r="DE24" s="172">
        <f t="shared" si="40"/>
        <v>0</v>
      </c>
      <c r="DF24" s="173">
        <f t="shared" si="41"/>
        <v>3</v>
      </c>
      <c r="DG24" s="172">
        <f t="shared" si="42"/>
        <v>13</v>
      </c>
      <c r="DH24" s="177">
        <f t="shared" si="43"/>
        <v>0</v>
      </c>
      <c r="DI24" s="174">
        <f t="shared" si="44"/>
        <v>0</v>
      </c>
      <c r="DJ24" s="174">
        <f t="shared" si="45"/>
        <v>16</v>
      </c>
      <c r="DK24" s="174">
        <f t="shared" si="46"/>
        <v>-16</v>
      </c>
      <c r="DL24" s="175">
        <f>DH24+DK24/100+DI24/10000+4/100000</f>
        <v>-0.15995999999999999</v>
      </c>
      <c r="DM24" s="174">
        <f t="shared" si="47"/>
        <v>6</v>
      </c>
      <c r="DN24" s="178" t="str">
        <f t="shared" si="48"/>
        <v>VfR Sölde</v>
      </c>
      <c r="DO24" s="135"/>
      <c r="DU24" s="135"/>
      <c r="DV24" s="82"/>
      <c r="DW24" s="82"/>
      <c r="DX24" s="82"/>
      <c r="DY24" s="82"/>
      <c r="DZ24" s="82"/>
      <c r="EA24" s="82"/>
      <c r="EB24" s="82"/>
      <c r="EC24" s="82"/>
    </row>
    <row r="25" spans="1:133">
      <c r="A25" s="296">
        <f t="shared" si="3"/>
        <v>21</v>
      </c>
      <c r="B25" s="297"/>
      <c r="C25" s="297"/>
      <c r="D25" s="298">
        <f t="shared" si="17"/>
        <v>3</v>
      </c>
      <c r="E25" s="298"/>
      <c r="F25" s="298"/>
      <c r="G25" s="298" t="str">
        <f t="shared" si="18"/>
        <v>A</v>
      </c>
      <c r="H25" s="298"/>
      <c r="I25" s="298"/>
      <c r="J25" s="299">
        <f>J22+Teilnehmer!$N$14+Teilnehmer!$AC$14</f>
        <v>0.4791666666666668</v>
      </c>
      <c r="K25" s="298"/>
      <c r="L25" s="298"/>
      <c r="M25" s="298"/>
      <c r="N25" s="298"/>
      <c r="O25" s="331" t="str">
        <f>AF16</f>
        <v>FC Herdecke-Ende</v>
      </c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57" t="s">
        <v>25</v>
      </c>
      <c r="AF25" s="333" t="str">
        <f>AF14</f>
        <v>SpVg Hagen</v>
      </c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4"/>
      <c r="AV25" s="293">
        <v>1</v>
      </c>
      <c r="AW25" s="294"/>
      <c r="AX25" s="60" t="s">
        <v>20</v>
      </c>
      <c r="AY25" s="294">
        <v>0</v>
      </c>
      <c r="AZ25" s="295"/>
      <c r="BC25" s="270">
        <f t="shared" ref="BC25:BC28" si="54">BC24+1</f>
        <v>3</v>
      </c>
      <c r="BD25" s="271"/>
      <c r="BE25" s="272" t="str">
        <f t="shared" si="49"/>
        <v>SV Burgaltendorf</v>
      </c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3">
        <f t="shared" si="50"/>
        <v>7</v>
      </c>
      <c r="BR25" s="274"/>
      <c r="BS25" s="275"/>
      <c r="BT25" s="274">
        <f t="shared" si="51"/>
        <v>7</v>
      </c>
      <c r="BU25" s="274"/>
      <c r="BV25" s="86" t="s">
        <v>20</v>
      </c>
      <c r="BW25" s="274">
        <f t="shared" si="52"/>
        <v>9</v>
      </c>
      <c r="BX25" s="274"/>
      <c r="BY25" s="273">
        <f t="shared" si="53"/>
        <v>-2</v>
      </c>
      <c r="BZ25" s="274"/>
      <c r="CA25" s="275"/>
      <c r="CB25" s="135">
        <v>3</v>
      </c>
      <c r="CH25" s="134">
        <f t="shared" si="1"/>
        <v>3</v>
      </c>
      <c r="CI25" s="169" t="s">
        <v>20</v>
      </c>
      <c r="CJ25" s="134" t="str">
        <f t="shared" si="2"/>
        <v>0</v>
      </c>
      <c r="CK25" s="134" t="s">
        <v>126</v>
      </c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 t="s">
        <v>20</v>
      </c>
      <c r="CY25" s="134">
        <f t="shared" si="4"/>
        <v>0</v>
      </c>
      <c r="CZ25" s="160"/>
      <c r="DA25" s="176" t="str">
        <f>Teilnehmer!D28</f>
        <v>VfB Speldorf</v>
      </c>
      <c r="DB25" s="134">
        <f t="shared" si="37"/>
        <v>3</v>
      </c>
      <c r="DC25" s="172">
        <f t="shared" si="38"/>
        <v>6</v>
      </c>
      <c r="DD25" s="173">
        <f t="shared" si="39"/>
        <v>2</v>
      </c>
      <c r="DE25" s="172">
        <f t="shared" si="40"/>
        <v>3</v>
      </c>
      <c r="DF25" s="173">
        <f t="shared" si="41"/>
        <v>2</v>
      </c>
      <c r="DG25" s="172">
        <f t="shared" si="42"/>
        <v>1</v>
      </c>
      <c r="DH25" s="177">
        <f t="shared" si="43"/>
        <v>9</v>
      </c>
      <c r="DI25" s="174">
        <f t="shared" si="44"/>
        <v>5</v>
      </c>
      <c r="DJ25" s="174">
        <f t="shared" si="45"/>
        <v>3</v>
      </c>
      <c r="DK25" s="174">
        <f t="shared" si="46"/>
        <v>2</v>
      </c>
      <c r="DL25" s="175">
        <f>DH25+DK25/100+DI25/10000+3/100000</f>
        <v>9.0205300000000008</v>
      </c>
      <c r="DM25" s="174">
        <f t="shared" si="47"/>
        <v>3</v>
      </c>
      <c r="DN25" s="178" t="str">
        <f t="shared" si="48"/>
        <v>VfB Speldorf</v>
      </c>
      <c r="DO25" s="135"/>
      <c r="DU25" s="135"/>
      <c r="DV25" s="82"/>
      <c r="DW25" s="82"/>
      <c r="DX25" s="82"/>
      <c r="DY25" s="82"/>
      <c r="DZ25" s="82"/>
      <c r="EA25" s="82"/>
      <c r="EB25" s="82"/>
      <c r="EC25" s="82"/>
    </row>
    <row r="26" spans="1:133">
      <c r="A26" s="320">
        <f t="shared" si="3"/>
        <v>22</v>
      </c>
      <c r="B26" s="321"/>
      <c r="C26" s="321"/>
      <c r="D26" s="322">
        <f t="shared" si="17"/>
        <v>1</v>
      </c>
      <c r="E26" s="322"/>
      <c r="F26" s="322"/>
      <c r="G26" s="322" t="str">
        <f t="shared" si="18"/>
        <v>B</v>
      </c>
      <c r="H26" s="322"/>
      <c r="I26" s="322"/>
      <c r="J26" s="323">
        <f>J23+Teilnehmer!$N$14+Teilnehmer!$AC$14</f>
        <v>0.48958333333333348</v>
      </c>
      <c r="K26" s="322"/>
      <c r="L26" s="322"/>
      <c r="M26" s="322"/>
      <c r="N26" s="322"/>
      <c r="O26" s="327" t="str">
        <f>AF18</f>
        <v>(Alemannia Scharnhorst) n.a.</v>
      </c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100" t="s">
        <v>25</v>
      </c>
      <c r="AF26" s="329" t="str">
        <f>O17</f>
        <v>FC Schalke 04</v>
      </c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30"/>
      <c r="AV26" s="317">
        <v>0</v>
      </c>
      <c r="AW26" s="318"/>
      <c r="AX26" s="99" t="s">
        <v>20</v>
      </c>
      <c r="AY26" s="318">
        <v>2</v>
      </c>
      <c r="AZ26" s="319"/>
      <c r="BC26" s="270">
        <f t="shared" si="54"/>
        <v>4</v>
      </c>
      <c r="BD26" s="271"/>
      <c r="BE26" s="272" t="str">
        <f t="shared" si="49"/>
        <v>SC Berchum</v>
      </c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3">
        <f t="shared" si="50"/>
        <v>6</v>
      </c>
      <c r="BR26" s="274"/>
      <c r="BS26" s="275"/>
      <c r="BT26" s="274">
        <f t="shared" si="51"/>
        <v>2</v>
      </c>
      <c r="BU26" s="274"/>
      <c r="BV26" s="86" t="s">
        <v>20</v>
      </c>
      <c r="BW26" s="274">
        <f t="shared" si="52"/>
        <v>2</v>
      </c>
      <c r="BX26" s="274"/>
      <c r="BY26" s="273">
        <f t="shared" si="53"/>
        <v>0</v>
      </c>
      <c r="BZ26" s="274"/>
      <c r="CA26" s="275"/>
      <c r="CB26" s="135">
        <v>4</v>
      </c>
      <c r="CH26" s="134">
        <f t="shared" si="1"/>
        <v>0</v>
      </c>
      <c r="CI26" s="169" t="s">
        <v>20</v>
      </c>
      <c r="CJ26" s="134" t="str">
        <f t="shared" si="2"/>
        <v>0</v>
      </c>
      <c r="CK26" s="134" t="s">
        <v>126</v>
      </c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 t="s">
        <v>20</v>
      </c>
      <c r="CY26" s="134">
        <f t="shared" si="4"/>
        <v>3</v>
      </c>
      <c r="CZ26" s="160"/>
      <c r="DA26" s="176" t="str">
        <f>Teilnehmer!D29</f>
        <v>Preußen Werl</v>
      </c>
      <c r="DB26" s="134">
        <f t="shared" si="37"/>
        <v>4</v>
      </c>
      <c r="DC26" s="172">
        <f t="shared" si="38"/>
        <v>9</v>
      </c>
      <c r="DD26" s="173">
        <f t="shared" si="39"/>
        <v>3</v>
      </c>
      <c r="DE26" s="172">
        <f t="shared" si="40"/>
        <v>5</v>
      </c>
      <c r="DF26" s="173">
        <f t="shared" si="41"/>
        <v>0</v>
      </c>
      <c r="DG26" s="172">
        <f t="shared" si="42"/>
        <v>0</v>
      </c>
      <c r="DH26" s="177">
        <f t="shared" si="43"/>
        <v>13</v>
      </c>
      <c r="DI26" s="174">
        <f t="shared" si="44"/>
        <v>8</v>
      </c>
      <c r="DJ26" s="174">
        <f t="shared" si="45"/>
        <v>0</v>
      </c>
      <c r="DK26" s="174">
        <f t="shared" si="46"/>
        <v>8</v>
      </c>
      <c r="DL26" s="175">
        <f>DH26+DK26/100+DI26/10000+2/100000</f>
        <v>13.080819999999999</v>
      </c>
      <c r="DM26" s="174">
        <f t="shared" si="47"/>
        <v>2</v>
      </c>
      <c r="DN26" s="178" t="str">
        <f t="shared" si="48"/>
        <v>Preußen Werl</v>
      </c>
      <c r="DO26" s="135"/>
      <c r="DU26" s="135"/>
      <c r="DV26" s="82"/>
      <c r="DW26" s="82"/>
      <c r="DX26" s="82"/>
      <c r="DY26" s="82"/>
      <c r="DZ26" s="82"/>
      <c r="EA26" s="82"/>
      <c r="EB26" s="82"/>
      <c r="EC26" s="82"/>
    </row>
    <row r="27" spans="1:133">
      <c r="A27" s="320">
        <f t="shared" si="3"/>
        <v>23</v>
      </c>
      <c r="B27" s="321"/>
      <c r="C27" s="321"/>
      <c r="D27" s="322">
        <f t="shared" si="17"/>
        <v>2</v>
      </c>
      <c r="E27" s="322"/>
      <c r="F27" s="322"/>
      <c r="G27" s="322" t="str">
        <f t="shared" si="18"/>
        <v>B</v>
      </c>
      <c r="H27" s="322"/>
      <c r="I27" s="322"/>
      <c r="J27" s="323">
        <f>J24+Teilnehmer!$N$14+Teilnehmer!$AC$14</f>
        <v>0.48958333333333348</v>
      </c>
      <c r="K27" s="322"/>
      <c r="L27" s="322"/>
      <c r="M27" s="322"/>
      <c r="N27" s="322"/>
      <c r="O27" s="327" t="str">
        <f>O18</f>
        <v>SV Burgaltendorf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100" t="s">
        <v>25</v>
      </c>
      <c r="AF27" s="329" t="str">
        <f>O19</f>
        <v>VfK Weddinghofen</v>
      </c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30"/>
      <c r="AV27" s="317">
        <v>4</v>
      </c>
      <c r="AW27" s="318"/>
      <c r="AX27" s="99" t="s">
        <v>20</v>
      </c>
      <c r="AY27" s="318">
        <v>3</v>
      </c>
      <c r="AZ27" s="319"/>
      <c r="BC27" s="276">
        <f t="shared" si="54"/>
        <v>5</v>
      </c>
      <c r="BD27" s="277"/>
      <c r="BE27" s="278" t="str">
        <f t="shared" si="49"/>
        <v>VfK Weddinghofen</v>
      </c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9">
        <f t="shared" si="50"/>
        <v>4</v>
      </c>
      <c r="BR27" s="280"/>
      <c r="BS27" s="281"/>
      <c r="BT27" s="280">
        <f t="shared" si="51"/>
        <v>5</v>
      </c>
      <c r="BU27" s="280"/>
      <c r="BV27" s="122" t="s">
        <v>20</v>
      </c>
      <c r="BW27" s="280">
        <f t="shared" si="52"/>
        <v>8</v>
      </c>
      <c r="BX27" s="280"/>
      <c r="BY27" s="279">
        <f t="shared" si="53"/>
        <v>-3</v>
      </c>
      <c r="BZ27" s="280"/>
      <c r="CA27" s="281"/>
      <c r="CB27" s="135">
        <v>5</v>
      </c>
      <c r="CH27" s="134">
        <f t="shared" si="1"/>
        <v>3</v>
      </c>
      <c r="CI27" s="169" t="s">
        <v>20</v>
      </c>
      <c r="CJ27" s="134" t="str">
        <f t="shared" si="2"/>
        <v>0</v>
      </c>
      <c r="CK27" s="134" t="s">
        <v>126</v>
      </c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 t="s">
        <v>20</v>
      </c>
      <c r="CY27" s="134">
        <f t="shared" si="4"/>
        <v>0</v>
      </c>
      <c r="CZ27" s="160"/>
      <c r="DA27" s="176" t="str">
        <f>Teilnehmer!D30</f>
        <v>DJK/VfL Giesenkirchen</v>
      </c>
      <c r="DB27" s="134">
        <f t="shared" si="37"/>
        <v>3</v>
      </c>
      <c r="DC27" s="172">
        <f t="shared" si="38"/>
        <v>0</v>
      </c>
      <c r="DD27" s="173">
        <f t="shared" si="39"/>
        <v>2</v>
      </c>
      <c r="DE27" s="172">
        <f t="shared" si="40"/>
        <v>0</v>
      </c>
      <c r="DF27" s="173">
        <f t="shared" si="41"/>
        <v>6</v>
      </c>
      <c r="DG27" s="172">
        <f t="shared" si="42"/>
        <v>5</v>
      </c>
      <c r="DH27" s="177">
        <f t="shared" si="43"/>
        <v>3</v>
      </c>
      <c r="DI27" s="174">
        <f t="shared" si="44"/>
        <v>2</v>
      </c>
      <c r="DJ27" s="174">
        <f t="shared" si="45"/>
        <v>11</v>
      </c>
      <c r="DK27" s="174">
        <f t="shared" si="46"/>
        <v>-9</v>
      </c>
      <c r="DL27" s="175">
        <f>DH27+DK27/100+DI27/10000+1/100000</f>
        <v>2.9102100000000002</v>
      </c>
      <c r="DM27" s="174">
        <f t="shared" si="47"/>
        <v>5</v>
      </c>
      <c r="DN27" s="178" t="str">
        <f t="shared" si="48"/>
        <v>DJK/VfL Giesenkirchen</v>
      </c>
      <c r="DO27" s="135"/>
      <c r="DU27" s="135"/>
      <c r="DV27" s="82"/>
      <c r="DW27" s="82"/>
      <c r="DX27" s="82"/>
      <c r="DY27" s="82"/>
      <c r="DZ27" s="82"/>
      <c r="EA27" s="82"/>
      <c r="EB27" s="82"/>
      <c r="EC27" s="82"/>
    </row>
    <row r="28" spans="1:133" ht="15.75" thickBot="1">
      <c r="A28" s="320">
        <f t="shared" si="3"/>
        <v>24</v>
      </c>
      <c r="B28" s="321"/>
      <c r="C28" s="321"/>
      <c r="D28" s="322">
        <f t="shared" si="17"/>
        <v>3</v>
      </c>
      <c r="E28" s="322"/>
      <c r="F28" s="322"/>
      <c r="G28" s="322" t="str">
        <f t="shared" si="18"/>
        <v>B</v>
      </c>
      <c r="H28" s="322"/>
      <c r="I28" s="322"/>
      <c r="J28" s="323">
        <f>J25+Teilnehmer!$N$14+Teilnehmer!$AC$14</f>
        <v>0.48958333333333348</v>
      </c>
      <c r="K28" s="322"/>
      <c r="L28" s="322"/>
      <c r="M28" s="322"/>
      <c r="N28" s="322"/>
      <c r="O28" s="327" t="str">
        <f>AF19</f>
        <v>SC Berchum</v>
      </c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100" t="s">
        <v>25</v>
      </c>
      <c r="AF28" s="329" t="str">
        <f>AF17</f>
        <v>TSC Eintracht 48/95 I</v>
      </c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30"/>
      <c r="AV28" s="317">
        <v>0</v>
      </c>
      <c r="AW28" s="318"/>
      <c r="AX28" s="99" t="s">
        <v>20</v>
      </c>
      <c r="AY28" s="318">
        <v>0</v>
      </c>
      <c r="AZ28" s="319"/>
      <c r="BC28" s="264">
        <f t="shared" si="54"/>
        <v>6</v>
      </c>
      <c r="BD28" s="265"/>
      <c r="BE28" s="266" t="str">
        <f t="shared" si="49"/>
        <v>(Alemannia Scharnhorst) n.a.</v>
      </c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7">
        <f t="shared" si="50"/>
        <v>0</v>
      </c>
      <c r="BR28" s="268"/>
      <c r="BS28" s="269"/>
      <c r="BT28" s="268">
        <f t="shared" si="51"/>
        <v>0</v>
      </c>
      <c r="BU28" s="268"/>
      <c r="BV28" s="123" t="s">
        <v>20</v>
      </c>
      <c r="BW28" s="268">
        <f t="shared" si="52"/>
        <v>10</v>
      </c>
      <c r="BX28" s="268"/>
      <c r="BY28" s="267">
        <f t="shared" si="53"/>
        <v>-10</v>
      </c>
      <c r="BZ28" s="268"/>
      <c r="CA28" s="269"/>
      <c r="CB28" s="135">
        <v>6</v>
      </c>
      <c r="CH28" s="134">
        <f t="shared" si="1"/>
        <v>1</v>
      </c>
      <c r="CI28" s="169" t="s">
        <v>20</v>
      </c>
      <c r="CJ28" s="134" t="str">
        <f t="shared" si="2"/>
        <v>0</v>
      </c>
      <c r="CK28" s="134" t="s">
        <v>126</v>
      </c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 t="s">
        <v>20</v>
      </c>
      <c r="CY28" s="134">
        <f t="shared" si="4"/>
        <v>1</v>
      </c>
      <c r="DA28" s="170"/>
      <c r="DB28" s="134"/>
      <c r="DC28" s="159"/>
      <c r="DD28" s="173"/>
      <c r="DE28" s="159"/>
      <c r="DF28" s="173"/>
      <c r="DG28" s="159"/>
      <c r="DH28" s="177"/>
      <c r="DI28" s="160"/>
      <c r="DL28" s="161"/>
      <c r="DM28" s="160"/>
      <c r="DO28" s="135"/>
      <c r="DU28" s="135"/>
      <c r="DV28" s="82"/>
      <c r="DW28" s="82"/>
      <c r="DX28" s="82"/>
      <c r="DY28" s="82"/>
      <c r="DZ28" s="82"/>
      <c r="EA28" s="82"/>
      <c r="EB28" s="82"/>
      <c r="EC28" s="82"/>
    </row>
    <row r="29" spans="1:133" ht="15.75" thickBot="1">
      <c r="A29" s="296">
        <f t="shared" si="3"/>
        <v>25</v>
      </c>
      <c r="B29" s="297"/>
      <c r="C29" s="297"/>
      <c r="D29" s="298">
        <f t="shared" si="17"/>
        <v>1</v>
      </c>
      <c r="E29" s="298"/>
      <c r="F29" s="298"/>
      <c r="G29" s="298" t="str">
        <f t="shared" si="18"/>
        <v>C</v>
      </c>
      <c r="H29" s="298"/>
      <c r="I29" s="298"/>
      <c r="J29" s="299">
        <f>J26+Teilnehmer!$N$14+Teilnehmer!$AC$14</f>
        <v>0.50000000000000022</v>
      </c>
      <c r="K29" s="298"/>
      <c r="L29" s="298"/>
      <c r="M29" s="298"/>
      <c r="N29" s="298"/>
      <c r="O29" s="331" t="str">
        <f>AF21</f>
        <v>Preußen Werl</v>
      </c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57" t="s">
        <v>25</v>
      </c>
      <c r="AF29" s="333" t="str">
        <f>O20</f>
        <v>Fortuna Düsseldorf</v>
      </c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4"/>
      <c r="AV29" s="293">
        <v>0</v>
      </c>
      <c r="AW29" s="294"/>
      <c r="AX29" s="60" t="s">
        <v>20</v>
      </c>
      <c r="AY29" s="294">
        <v>0</v>
      </c>
      <c r="AZ29" s="295"/>
      <c r="CH29" s="134">
        <f t="shared" si="1"/>
        <v>1</v>
      </c>
      <c r="CI29" s="169" t="s">
        <v>20</v>
      </c>
      <c r="CJ29" s="134" t="str">
        <f t="shared" si="2"/>
        <v>0</v>
      </c>
      <c r="CK29" s="134" t="s">
        <v>126</v>
      </c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 t="s">
        <v>20</v>
      </c>
      <c r="CY29" s="134">
        <f t="shared" si="4"/>
        <v>1</v>
      </c>
      <c r="CZ29" s="160"/>
      <c r="DB29" s="158"/>
      <c r="DC29" s="159"/>
      <c r="DD29" s="158"/>
      <c r="DE29" s="159"/>
      <c r="DF29" s="181"/>
      <c r="DG29" s="159"/>
      <c r="DH29" s="181"/>
      <c r="DI29" s="160"/>
      <c r="DL29" s="161"/>
      <c r="DM29" s="160"/>
      <c r="DO29" s="135"/>
      <c r="DU29" s="135"/>
      <c r="DV29" s="82"/>
      <c r="DW29" s="82"/>
      <c r="DX29" s="82"/>
      <c r="DY29" s="82"/>
      <c r="DZ29" s="82"/>
      <c r="EA29" s="82"/>
      <c r="EB29" s="82"/>
      <c r="EC29" s="82"/>
    </row>
    <row r="30" spans="1:133" ht="15.75" thickBot="1">
      <c r="A30" s="296">
        <f t="shared" si="3"/>
        <v>26</v>
      </c>
      <c r="B30" s="297"/>
      <c r="C30" s="297"/>
      <c r="D30" s="298">
        <f t="shared" si="17"/>
        <v>2</v>
      </c>
      <c r="E30" s="298"/>
      <c r="F30" s="298"/>
      <c r="G30" s="298" t="str">
        <f t="shared" si="18"/>
        <v>C</v>
      </c>
      <c r="H30" s="298"/>
      <c r="I30" s="298"/>
      <c r="J30" s="299">
        <f>J27+Teilnehmer!$N$14+Teilnehmer!$AC$14</f>
        <v>0.50000000000000022</v>
      </c>
      <c r="K30" s="298"/>
      <c r="L30" s="298"/>
      <c r="M30" s="298"/>
      <c r="N30" s="298"/>
      <c r="O30" s="331" t="str">
        <f>O21</f>
        <v>TuS Ennepetal</v>
      </c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57" t="s">
        <v>25</v>
      </c>
      <c r="AF30" s="333" t="str">
        <f>O22</f>
        <v>VfB Speldorf</v>
      </c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4"/>
      <c r="AV30" s="293">
        <v>0</v>
      </c>
      <c r="AW30" s="294"/>
      <c r="AX30" s="60" t="s">
        <v>20</v>
      </c>
      <c r="AY30" s="294">
        <v>2</v>
      </c>
      <c r="AZ30" s="295"/>
      <c r="BC30" s="282" t="str">
        <f>O61</f>
        <v>Gruppe C - Sparda-Bank</v>
      </c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4" t="s">
        <v>28</v>
      </c>
      <c r="BR30" s="285"/>
      <c r="BS30" s="286"/>
      <c r="BT30" s="285" t="s">
        <v>29</v>
      </c>
      <c r="BU30" s="285"/>
      <c r="BV30" s="285"/>
      <c r="BW30" s="285"/>
      <c r="BX30" s="285"/>
      <c r="BY30" s="284" t="s">
        <v>30</v>
      </c>
      <c r="BZ30" s="285"/>
      <c r="CA30" s="286"/>
      <c r="CH30" s="134">
        <f t="shared" si="1"/>
        <v>0</v>
      </c>
      <c r="CI30" s="169" t="s">
        <v>20</v>
      </c>
      <c r="CJ30" s="134" t="str">
        <f t="shared" si="2"/>
        <v>0</v>
      </c>
      <c r="CK30" s="134" t="s">
        <v>126</v>
      </c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 t="s">
        <v>20</v>
      </c>
      <c r="CY30" s="134">
        <f t="shared" si="4"/>
        <v>3</v>
      </c>
      <c r="DB30" s="158"/>
      <c r="DC30" s="159"/>
      <c r="DD30" s="158"/>
      <c r="DE30" s="159"/>
      <c r="DF30" s="181"/>
      <c r="DG30" s="159"/>
      <c r="DH30" s="181"/>
      <c r="DI30" s="160"/>
      <c r="DL30" s="161"/>
      <c r="DM30" s="160"/>
      <c r="DO30" s="135"/>
      <c r="DU30" s="135"/>
      <c r="DV30" s="82"/>
      <c r="DW30" s="82"/>
      <c r="DX30" s="82"/>
      <c r="DY30" s="82"/>
      <c r="DZ30" s="82"/>
      <c r="EA30" s="82"/>
      <c r="EB30" s="82"/>
      <c r="EC30" s="82"/>
    </row>
    <row r="31" spans="1:133">
      <c r="A31" s="296">
        <f t="shared" si="3"/>
        <v>27</v>
      </c>
      <c r="B31" s="297"/>
      <c r="C31" s="297"/>
      <c r="D31" s="298">
        <f t="shared" si="17"/>
        <v>3</v>
      </c>
      <c r="E31" s="298"/>
      <c r="F31" s="298"/>
      <c r="G31" s="298" t="str">
        <f t="shared" si="18"/>
        <v>C</v>
      </c>
      <c r="H31" s="298"/>
      <c r="I31" s="298"/>
      <c r="J31" s="299">
        <f>J28+Teilnehmer!$N$14+Teilnehmer!$AC$14</f>
        <v>0.50000000000000022</v>
      </c>
      <c r="K31" s="298"/>
      <c r="L31" s="298"/>
      <c r="M31" s="298"/>
      <c r="N31" s="298"/>
      <c r="O31" s="331" t="str">
        <f>AF22</f>
        <v>DJK/VfL Giesenkirchen</v>
      </c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57" t="s">
        <v>25</v>
      </c>
      <c r="AF31" s="333" t="str">
        <f>AF20</f>
        <v>VfR Sölde</v>
      </c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4"/>
      <c r="AV31" s="293">
        <v>2</v>
      </c>
      <c r="AW31" s="294"/>
      <c r="AX31" s="124" t="s">
        <v>20</v>
      </c>
      <c r="AY31" s="294">
        <v>0</v>
      </c>
      <c r="AZ31" s="295"/>
      <c r="BC31" s="287">
        <v>1</v>
      </c>
      <c r="BD31" s="288"/>
      <c r="BE31" s="289" t="str">
        <f>IF(ISBLANK($AY$11),"",VLOOKUP(CB31,$DM$22:$DN$27,2,0))</f>
        <v>Fortuna Düsseldorf</v>
      </c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90">
        <f>IF(ISBLANK($AY$11),"",VLOOKUP(BE31,$DA$22:$DK$27,8,0))</f>
        <v>13</v>
      </c>
      <c r="BR31" s="291"/>
      <c r="BS31" s="292"/>
      <c r="BT31" s="291">
        <f>IF(ISBLANK($AY$11),"",VLOOKUP(BE31,$DA$22:$DK$27,9,0))</f>
        <v>13</v>
      </c>
      <c r="BU31" s="291"/>
      <c r="BV31" s="85" t="s">
        <v>20</v>
      </c>
      <c r="BW31" s="291">
        <f>IF(ISBLANK($AY$11),"",VLOOKUP(BE31,$DA$22:$DK$27,10,0))</f>
        <v>0</v>
      </c>
      <c r="BX31" s="291"/>
      <c r="BY31" s="290">
        <f>IF(ISBLANK($AY$11),"",VLOOKUP(BE31,$DA$22:$DK$27,11,0))</f>
        <v>13</v>
      </c>
      <c r="BZ31" s="291"/>
      <c r="CA31" s="292"/>
      <c r="CB31" s="135">
        <v>1</v>
      </c>
      <c r="CH31" s="134">
        <f t="shared" si="1"/>
        <v>3</v>
      </c>
      <c r="CI31" s="169" t="s">
        <v>20</v>
      </c>
      <c r="CJ31" s="134" t="str">
        <f t="shared" si="2"/>
        <v>0</v>
      </c>
      <c r="CK31" s="134" t="s">
        <v>126</v>
      </c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 t="s">
        <v>20</v>
      </c>
      <c r="CY31" s="134">
        <f t="shared" si="4"/>
        <v>0</v>
      </c>
      <c r="DB31" s="157"/>
      <c r="DG31" s="158"/>
      <c r="DI31" s="158"/>
    </row>
    <row r="32" spans="1:133">
      <c r="A32" s="320">
        <f t="shared" si="3"/>
        <v>28</v>
      </c>
      <c r="B32" s="321"/>
      <c r="C32" s="321"/>
      <c r="D32" s="322">
        <f t="shared" si="17"/>
        <v>1</v>
      </c>
      <c r="E32" s="322"/>
      <c r="F32" s="322"/>
      <c r="G32" s="322" t="str">
        <f t="shared" si="18"/>
        <v>A</v>
      </c>
      <c r="H32" s="322"/>
      <c r="I32" s="322"/>
      <c r="J32" s="323">
        <f>J29+Teilnehmer!$N$14+Teilnehmer!$AC$14</f>
        <v>0.51041666666666685</v>
      </c>
      <c r="K32" s="322"/>
      <c r="L32" s="322"/>
      <c r="M32" s="322"/>
      <c r="N32" s="322"/>
      <c r="O32" s="327" t="str">
        <f>AF23</f>
        <v>BV Borussia Dortmund</v>
      </c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100" t="s">
        <v>25</v>
      </c>
      <c r="AF32" s="329" t="str">
        <f>AF24</f>
        <v>SV Langschede</v>
      </c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30"/>
      <c r="AV32" s="317">
        <v>5</v>
      </c>
      <c r="AW32" s="318"/>
      <c r="AX32" s="99" t="s">
        <v>20</v>
      </c>
      <c r="AY32" s="318">
        <v>0</v>
      </c>
      <c r="AZ32" s="319"/>
      <c r="BC32" s="270">
        <f>BC31+1</f>
        <v>2</v>
      </c>
      <c r="BD32" s="271"/>
      <c r="BE32" s="272" t="str">
        <f t="shared" ref="BE32:BE36" si="55">IF(ISBLANK($AY$11),"",VLOOKUP(CB32,$DM$22:$DN$27,2,0))</f>
        <v>Preußen Werl</v>
      </c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3">
        <f t="shared" ref="BQ32:BQ36" si="56">IF(ISBLANK($AY$11),"",VLOOKUP(BE32,$DA$22:$DK$27,8,0))</f>
        <v>13</v>
      </c>
      <c r="BR32" s="274"/>
      <c r="BS32" s="275"/>
      <c r="BT32" s="274">
        <f t="shared" ref="BT32:BT36" si="57">IF(ISBLANK($AY$11),"",VLOOKUP(BE32,$DA$22:$DK$27,9,0))</f>
        <v>8</v>
      </c>
      <c r="BU32" s="274"/>
      <c r="BV32" s="86" t="s">
        <v>20</v>
      </c>
      <c r="BW32" s="274">
        <f t="shared" ref="BW32:BW36" si="58">IF(ISBLANK($AY$11),"",VLOOKUP(BE32,$DA$22:$DK$27,10,0))</f>
        <v>0</v>
      </c>
      <c r="BX32" s="274"/>
      <c r="BY32" s="273">
        <f t="shared" ref="BY32:BY36" si="59">IF(ISBLANK($AY$11),"",VLOOKUP(BE32,$DA$22:$DK$27,11,0))</f>
        <v>8</v>
      </c>
      <c r="BZ32" s="274"/>
      <c r="CA32" s="275"/>
      <c r="CB32" s="135">
        <v>2</v>
      </c>
      <c r="CH32" s="134">
        <f t="shared" si="1"/>
        <v>3</v>
      </c>
      <c r="CI32" s="169" t="s">
        <v>20</v>
      </c>
      <c r="CJ32" s="134" t="str">
        <f t="shared" si="2"/>
        <v>0</v>
      </c>
      <c r="CK32" s="134" t="s">
        <v>126</v>
      </c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 t="s">
        <v>20</v>
      </c>
      <c r="CY32" s="134">
        <f t="shared" si="4"/>
        <v>0</v>
      </c>
      <c r="DB32" s="157"/>
      <c r="DG32" s="158"/>
      <c r="DI32" s="158"/>
    </row>
    <row r="33" spans="1:119">
      <c r="A33" s="320">
        <f t="shared" si="3"/>
        <v>29</v>
      </c>
      <c r="B33" s="321"/>
      <c r="C33" s="321"/>
      <c r="D33" s="322">
        <f t="shared" si="17"/>
        <v>2</v>
      </c>
      <c r="E33" s="322"/>
      <c r="F33" s="322"/>
      <c r="G33" s="322" t="str">
        <f t="shared" si="18"/>
        <v>A</v>
      </c>
      <c r="H33" s="322"/>
      <c r="I33" s="322"/>
      <c r="J33" s="323">
        <f>J30+Teilnehmer!$N$14+Teilnehmer!$AC$14</f>
        <v>0.51041666666666685</v>
      </c>
      <c r="K33" s="322"/>
      <c r="L33" s="322"/>
      <c r="M33" s="322"/>
      <c r="N33" s="322"/>
      <c r="O33" s="327" t="str">
        <f>O25</f>
        <v>FC Herdecke-Ende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100" t="s">
        <v>25</v>
      </c>
      <c r="AF33" s="329" t="str">
        <f>O24</f>
        <v>BV Westfalia Wickede 1910 e.V.</v>
      </c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30"/>
      <c r="AV33" s="317">
        <v>1</v>
      </c>
      <c r="AW33" s="318"/>
      <c r="AX33" s="99" t="s">
        <v>20</v>
      </c>
      <c r="AY33" s="318">
        <v>1</v>
      </c>
      <c r="AZ33" s="319"/>
      <c r="BC33" s="270">
        <f t="shared" ref="BC33:BC36" si="60">BC32+1</f>
        <v>3</v>
      </c>
      <c r="BD33" s="271"/>
      <c r="BE33" s="272" t="str">
        <f t="shared" si="55"/>
        <v>VfB Speldorf</v>
      </c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3">
        <f t="shared" si="56"/>
        <v>9</v>
      </c>
      <c r="BR33" s="274"/>
      <c r="BS33" s="275"/>
      <c r="BT33" s="274">
        <f t="shared" si="57"/>
        <v>5</v>
      </c>
      <c r="BU33" s="274"/>
      <c r="BV33" s="86" t="s">
        <v>20</v>
      </c>
      <c r="BW33" s="274">
        <f t="shared" si="58"/>
        <v>3</v>
      </c>
      <c r="BX33" s="274"/>
      <c r="BY33" s="273">
        <f t="shared" si="59"/>
        <v>2</v>
      </c>
      <c r="BZ33" s="274"/>
      <c r="CA33" s="275"/>
      <c r="CB33" s="135">
        <v>3</v>
      </c>
      <c r="CH33" s="134">
        <f t="shared" si="1"/>
        <v>1</v>
      </c>
      <c r="CI33" s="169" t="s">
        <v>20</v>
      </c>
      <c r="CJ33" s="134" t="str">
        <f t="shared" si="2"/>
        <v>0</v>
      </c>
      <c r="CK33" s="134" t="s">
        <v>126</v>
      </c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 t="s">
        <v>20</v>
      </c>
      <c r="CY33" s="134">
        <f t="shared" si="4"/>
        <v>1</v>
      </c>
      <c r="CZ33" s="182"/>
      <c r="DA33" s="170"/>
      <c r="DB33" s="157"/>
      <c r="DD33" s="172"/>
      <c r="DF33" s="172"/>
      <c r="DG33" s="158"/>
      <c r="DH33" s="172"/>
      <c r="DI33" s="158"/>
      <c r="DJ33" s="174"/>
      <c r="DK33" s="174"/>
      <c r="DL33" s="174"/>
      <c r="DM33" s="175"/>
      <c r="DN33" s="174"/>
      <c r="DO33" s="174"/>
    </row>
    <row r="34" spans="1:119">
      <c r="A34" s="320">
        <f t="shared" si="3"/>
        <v>30</v>
      </c>
      <c r="B34" s="321"/>
      <c r="C34" s="321"/>
      <c r="D34" s="322">
        <f t="shared" si="17"/>
        <v>3</v>
      </c>
      <c r="E34" s="322"/>
      <c r="F34" s="322"/>
      <c r="G34" s="322" t="str">
        <f t="shared" si="18"/>
        <v>A</v>
      </c>
      <c r="H34" s="322"/>
      <c r="I34" s="322"/>
      <c r="J34" s="323">
        <f>J31+Teilnehmer!$N$14+Teilnehmer!$AC$14</f>
        <v>0.51041666666666685</v>
      </c>
      <c r="K34" s="322"/>
      <c r="L34" s="322"/>
      <c r="M34" s="322"/>
      <c r="N34" s="322"/>
      <c r="O34" s="327" t="str">
        <f>AF25</f>
        <v>SpVg Hagen</v>
      </c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100" t="s">
        <v>25</v>
      </c>
      <c r="AF34" s="329" t="str">
        <f>O23</f>
        <v>Borussia Dröschede</v>
      </c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30"/>
      <c r="AV34" s="317">
        <v>3</v>
      </c>
      <c r="AW34" s="318"/>
      <c r="AX34" s="99" t="s">
        <v>20</v>
      </c>
      <c r="AY34" s="318">
        <v>0</v>
      </c>
      <c r="AZ34" s="319"/>
      <c r="BC34" s="270">
        <f t="shared" si="60"/>
        <v>4</v>
      </c>
      <c r="BD34" s="271"/>
      <c r="BE34" s="272" t="str">
        <f t="shared" si="55"/>
        <v>TuS Ennepetal</v>
      </c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3">
        <f t="shared" si="56"/>
        <v>6</v>
      </c>
      <c r="BR34" s="274"/>
      <c r="BS34" s="275"/>
      <c r="BT34" s="274">
        <f t="shared" si="57"/>
        <v>6</v>
      </c>
      <c r="BU34" s="274"/>
      <c r="BV34" s="86" t="s">
        <v>20</v>
      </c>
      <c r="BW34" s="274">
        <f t="shared" si="58"/>
        <v>4</v>
      </c>
      <c r="BX34" s="274"/>
      <c r="BY34" s="273">
        <f t="shared" si="59"/>
        <v>2</v>
      </c>
      <c r="BZ34" s="274"/>
      <c r="CA34" s="275"/>
      <c r="CB34" s="135">
        <v>4</v>
      </c>
      <c r="CH34" s="134">
        <f t="shared" si="1"/>
        <v>3</v>
      </c>
      <c r="CI34" s="169" t="s">
        <v>20</v>
      </c>
      <c r="CJ34" s="134" t="str">
        <f t="shared" si="2"/>
        <v>0</v>
      </c>
      <c r="CK34" s="134" t="s">
        <v>126</v>
      </c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 t="s">
        <v>20</v>
      </c>
      <c r="CY34" s="134">
        <f t="shared" si="4"/>
        <v>0</v>
      </c>
      <c r="CZ34" s="182"/>
      <c r="DA34" s="170"/>
    </row>
    <row r="35" spans="1:119">
      <c r="A35" s="296">
        <f t="shared" si="3"/>
        <v>31</v>
      </c>
      <c r="B35" s="297"/>
      <c r="C35" s="297"/>
      <c r="D35" s="298">
        <f t="shared" si="17"/>
        <v>1</v>
      </c>
      <c r="E35" s="298"/>
      <c r="F35" s="298"/>
      <c r="G35" s="298" t="str">
        <f t="shared" si="18"/>
        <v>B</v>
      </c>
      <c r="H35" s="298"/>
      <c r="I35" s="298"/>
      <c r="J35" s="299">
        <f>J32+Teilnehmer!$N$14+Teilnehmer!$AC$14</f>
        <v>0.52083333333333348</v>
      </c>
      <c r="K35" s="298"/>
      <c r="L35" s="298"/>
      <c r="M35" s="298"/>
      <c r="N35" s="298"/>
      <c r="O35" s="331" t="str">
        <f>AF26</f>
        <v>FC Schalke 04</v>
      </c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57" t="s">
        <v>25</v>
      </c>
      <c r="AF35" s="333" t="str">
        <f>AF27</f>
        <v>VfK Weddinghofen</v>
      </c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4"/>
      <c r="AV35" s="293">
        <v>1</v>
      </c>
      <c r="AW35" s="294"/>
      <c r="AX35" s="60" t="s">
        <v>20</v>
      </c>
      <c r="AY35" s="294">
        <v>0</v>
      </c>
      <c r="AZ35" s="295"/>
      <c r="BC35" s="276">
        <f t="shared" si="60"/>
        <v>5</v>
      </c>
      <c r="BD35" s="277"/>
      <c r="BE35" s="278" t="str">
        <f t="shared" si="55"/>
        <v>DJK/VfL Giesenkirchen</v>
      </c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9">
        <f t="shared" si="56"/>
        <v>3</v>
      </c>
      <c r="BR35" s="280"/>
      <c r="BS35" s="281"/>
      <c r="BT35" s="280">
        <f t="shared" si="57"/>
        <v>2</v>
      </c>
      <c r="BU35" s="280"/>
      <c r="BV35" s="122" t="s">
        <v>20</v>
      </c>
      <c r="BW35" s="280">
        <f t="shared" si="58"/>
        <v>11</v>
      </c>
      <c r="BX35" s="280"/>
      <c r="BY35" s="279">
        <f t="shared" si="59"/>
        <v>-9</v>
      </c>
      <c r="BZ35" s="280"/>
      <c r="CA35" s="281"/>
      <c r="CB35" s="135">
        <v>5</v>
      </c>
      <c r="CH35" s="134">
        <f t="shared" si="1"/>
        <v>3</v>
      </c>
      <c r="CI35" s="169" t="s">
        <v>20</v>
      </c>
      <c r="CJ35" s="134" t="str">
        <f t="shared" si="2"/>
        <v>0</v>
      </c>
      <c r="CK35" s="134" t="s">
        <v>126</v>
      </c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 t="s">
        <v>20</v>
      </c>
      <c r="CY35" s="134">
        <f t="shared" si="4"/>
        <v>0</v>
      </c>
      <c r="CZ35" s="182"/>
      <c r="DA35" s="170"/>
    </row>
    <row r="36" spans="1:119" ht="15.75" thickBot="1">
      <c r="A36" s="296">
        <f t="shared" si="3"/>
        <v>32</v>
      </c>
      <c r="B36" s="297"/>
      <c r="C36" s="297"/>
      <c r="D36" s="298">
        <f t="shared" si="17"/>
        <v>2</v>
      </c>
      <c r="E36" s="298"/>
      <c r="F36" s="298"/>
      <c r="G36" s="298" t="str">
        <f t="shared" si="18"/>
        <v>B</v>
      </c>
      <c r="H36" s="298"/>
      <c r="I36" s="298"/>
      <c r="J36" s="299">
        <f>J33+Teilnehmer!$N$14+Teilnehmer!$AC$14</f>
        <v>0.52083333333333348</v>
      </c>
      <c r="K36" s="298"/>
      <c r="L36" s="298"/>
      <c r="M36" s="298"/>
      <c r="N36" s="298"/>
      <c r="O36" s="331" t="str">
        <f>O28</f>
        <v>SC Berchum</v>
      </c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57" t="s">
        <v>25</v>
      </c>
      <c r="AF36" s="333" t="str">
        <f>O27</f>
        <v>SV Burgaltendorf</v>
      </c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4"/>
      <c r="AV36" s="293">
        <v>0</v>
      </c>
      <c r="AW36" s="294"/>
      <c r="AX36" s="60" t="s">
        <v>20</v>
      </c>
      <c r="AY36" s="294">
        <v>0</v>
      </c>
      <c r="AZ36" s="295"/>
      <c r="BC36" s="264">
        <f t="shared" si="60"/>
        <v>6</v>
      </c>
      <c r="BD36" s="265"/>
      <c r="BE36" s="266" t="str">
        <f t="shared" si="55"/>
        <v>VfR Sölde</v>
      </c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7">
        <f t="shared" si="56"/>
        <v>0</v>
      </c>
      <c r="BR36" s="268"/>
      <c r="BS36" s="269"/>
      <c r="BT36" s="268">
        <f t="shared" si="57"/>
        <v>0</v>
      </c>
      <c r="BU36" s="268"/>
      <c r="BV36" s="123" t="s">
        <v>20</v>
      </c>
      <c r="BW36" s="268">
        <f t="shared" si="58"/>
        <v>16</v>
      </c>
      <c r="BX36" s="268"/>
      <c r="BY36" s="267">
        <f t="shared" si="59"/>
        <v>-16</v>
      </c>
      <c r="BZ36" s="268"/>
      <c r="CA36" s="269"/>
      <c r="CB36" s="135">
        <v>6</v>
      </c>
      <c r="CH36" s="134">
        <f t="shared" si="1"/>
        <v>1</v>
      </c>
      <c r="CI36" s="169" t="s">
        <v>20</v>
      </c>
      <c r="CJ36" s="134" t="str">
        <f t="shared" si="2"/>
        <v>0</v>
      </c>
      <c r="CK36" s="134" t="s">
        <v>126</v>
      </c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 t="s">
        <v>20</v>
      </c>
      <c r="CY36" s="134">
        <f t="shared" si="4"/>
        <v>1</v>
      </c>
      <c r="CZ36" s="182"/>
      <c r="DA36" s="170"/>
    </row>
    <row r="37" spans="1:119">
      <c r="A37" s="296">
        <f t="shared" si="3"/>
        <v>33</v>
      </c>
      <c r="B37" s="297"/>
      <c r="C37" s="297"/>
      <c r="D37" s="298">
        <f t="shared" si="17"/>
        <v>3</v>
      </c>
      <c r="E37" s="298"/>
      <c r="F37" s="298"/>
      <c r="G37" s="298" t="str">
        <f t="shared" si="18"/>
        <v>B</v>
      </c>
      <c r="H37" s="298"/>
      <c r="I37" s="298"/>
      <c r="J37" s="299">
        <f>J34+Teilnehmer!$N$14+Teilnehmer!$AC$14</f>
        <v>0.52083333333333348</v>
      </c>
      <c r="K37" s="298"/>
      <c r="L37" s="298"/>
      <c r="M37" s="298"/>
      <c r="N37" s="298"/>
      <c r="O37" s="331" t="str">
        <f>AF28</f>
        <v>TSC Eintracht 48/95 I</v>
      </c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57" t="s">
        <v>25</v>
      </c>
      <c r="AF37" s="333" t="str">
        <f>O26</f>
        <v>(Alemannia Scharnhorst) n.a.</v>
      </c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4"/>
      <c r="AV37" s="293">
        <v>2</v>
      </c>
      <c r="AW37" s="294"/>
      <c r="AX37" s="60" t="s">
        <v>20</v>
      </c>
      <c r="AY37" s="294">
        <v>0</v>
      </c>
      <c r="AZ37" s="295"/>
      <c r="CH37" s="134">
        <f t="shared" si="1"/>
        <v>3</v>
      </c>
      <c r="CI37" s="169" t="s">
        <v>20</v>
      </c>
      <c r="CJ37" s="134" t="str">
        <f t="shared" si="2"/>
        <v>0</v>
      </c>
      <c r="CK37" s="134" t="s">
        <v>126</v>
      </c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 t="s">
        <v>20</v>
      </c>
      <c r="CY37" s="134">
        <f t="shared" si="4"/>
        <v>0</v>
      </c>
      <c r="CZ37" s="182"/>
      <c r="DA37" s="170"/>
    </row>
    <row r="38" spans="1:119">
      <c r="A38" s="320">
        <f t="shared" si="3"/>
        <v>34</v>
      </c>
      <c r="B38" s="321"/>
      <c r="C38" s="321"/>
      <c r="D38" s="322">
        <f t="shared" si="17"/>
        <v>1</v>
      </c>
      <c r="E38" s="322"/>
      <c r="F38" s="322"/>
      <c r="G38" s="322" t="str">
        <f t="shared" si="18"/>
        <v>C</v>
      </c>
      <c r="H38" s="322"/>
      <c r="I38" s="322"/>
      <c r="J38" s="323">
        <f>J35+Teilnehmer!$N$14+Teilnehmer!$AC$14</f>
        <v>0.53125000000000011</v>
      </c>
      <c r="K38" s="322"/>
      <c r="L38" s="322"/>
      <c r="M38" s="322"/>
      <c r="N38" s="322"/>
      <c r="O38" s="327" t="str">
        <f>AF29</f>
        <v>Fortuna Düsseldorf</v>
      </c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100" t="s">
        <v>25</v>
      </c>
      <c r="AF38" s="329" t="str">
        <f>AF30</f>
        <v>VfB Speldorf</v>
      </c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30"/>
      <c r="AV38" s="317">
        <v>1</v>
      </c>
      <c r="AW38" s="318"/>
      <c r="AX38" s="99" t="s">
        <v>20</v>
      </c>
      <c r="AY38" s="318">
        <v>0</v>
      </c>
      <c r="AZ38" s="319"/>
      <c r="CH38" s="134">
        <f t="shared" si="1"/>
        <v>3</v>
      </c>
      <c r="CI38" s="169" t="s">
        <v>20</v>
      </c>
      <c r="CJ38" s="134" t="str">
        <f t="shared" si="2"/>
        <v>0</v>
      </c>
      <c r="CK38" s="134" t="s">
        <v>126</v>
      </c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 t="s">
        <v>20</v>
      </c>
      <c r="CY38" s="134">
        <f t="shared" si="4"/>
        <v>0</v>
      </c>
      <c r="CZ38" s="182"/>
      <c r="DA38" s="170"/>
    </row>
    <row r="39" spans="1:119">
      <c r="A39" s="320">
        <f t="shared" si="3"/>
        <v>35</v>
      </c>
      <c r="B39" s="321"/>
      <c r="C39" s="321"/>
      <c r="D39" s="322">
        <f t="shared" si="17"/>
        <v>2</v>
      </c>
      <c r="E39" s="322"/>
      <c r="F39" s="322"/>
      <c r="G39" s="322" t="str">
        <f t="shared" si="18"/>
        <v>C</v>
      </c>
      <c r="H39" s="322"/>
      <c r="I39" s="322"/>
      <c r="J39" s="323">
        <f>J36+Teilnehmer!$N$14+Teilnehmer!$AC$14</f>
        <v>0.53125000000000011</v>
      </c>
      <c r="K39" s="322"/>
      <c r="L39" s="322"/>
      <c r="M39" s="322"/>
      <c r="N39" s="322"/>
      <c r="O39" s="327" t="str">
        <f>O31</f>
        <v>DJK/VfL Giesenkirchen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100" t="s">
        <v>25</v>
      </c>
      <c r="AF39" s="329" t="str">
        <f>O30</f>
        <v>TuS Ennepetal</v>
      </c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30"/>
      <c r="AV39" s="317">
        <v>0</v>
      </c>
      <c r="AW39" s="318"/>
      <c r="AX39" s="99" t="s">
        <v>20</v>
      </c>
      <c r="AY39" s="318">
        <v>1</v>
      </c>
      <c r="AZ39" s="319"/>
      <c r="CH39" s="134">
        <f t="shared" si="1"/>
        <v>0</v>
      </c>
      <c r="CI39" s="169" t="s">
        <v>20</v>
      </c>
      <c r="CJ39" s="134" t="str">
        <f t="shared" si="2"/>
        <v>0</v>
      </c>
      <c r="CK39" s="134" t="s">
        <v>126</v>
      </c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 t="s">
        <v>20</v>
      </c>
      <c r="CY39" s="134">
        <f t="shared" si="4"/>
        <v>3</v>
      </c>
      <c r="CZ39" s="182"/>
      <c r="DA39" s="170"/>
    </row>
    <row r="40" spans="1:119">
      <c r="A40" s="320">
        <f t="shared" si="3"/>
        <v>36</v>
      </c>
      <c r="B40" s="321"/>
      <c r="C40" s="321"/>
      <c r="D40" s="322">
        <f t="shared" si="17"/>
        <v>3</v>
      </c>
      <c r="E40" s="322"/>
      <c r="F40" s="322"/>
      <c r="G40" s="322" t="str">
        <f t="shared" si="18"/>
        <v>C</v>
      </c>
      <c r="H40" s="322"/>
      <c r="I40" s="322"/>
      <c r="J40" s="323">
        <f>J37+Teilnehmer!$N$14+Teilnehmer!$AC$14</f>
        <v>0.53125000000000011</v>
      </c>
      <c r="K40" s="322"/>
      <c r="L40" s="322"/>
      <c r="M40" s="322"/>
      <c r="N40" s="322"/>
      <c r="O40" s="327" t="str">
        <f>AF31</f>
        <v>VfR Sölde</v>
      </c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100" t="s">
        <v>25</v>
      </c>
      <c r="AF40" s="329" t="str">
        <f>O29</f>
        <v>Preußen Werl</v>
      </c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30"/>
      <c r="AV40" s="317">
        <v>0</v>
      </c>
      <c r="AW40" s="318"/>
      <c r="AX40" s="99" t="s">
        <v>20</v>
      </c>
      <c r="AY40" s="318">
        <v>2</v>
      </c>
      <c r="AZ40" s="319"/>
      <c r="CH40" s="134">
        <f t="shared" si="1"/>
        <v>0</v>
      </c>
      <c r="CI40" s="169" t="s">
        <v>20</v>
      </c>
      <c r="CJ40" s="134" t="str">
        <f t="shared" si="2"/>
        <v>0</v>
      </c>
      <c r="CK40" s="134" t="s">
        <v>126</v>
      </c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 t="s">
        <v>20</v>
      </c>
      <c r="CY40" s="134">
        <f t="shared" si="4"/>
        <v>3</v>
      </c>
      <c r="CZ40" s="182"/>
      <c r="DA40" s="170"/>
    </row>
    <row r="41" spans="1:119">
      <c r="A41" s="296">
        <f t="shared" si="3"/>
        <v>37</v>
      </c>
      <c r="B41" s="297"/>
      <c r="C41" s="297"/>
      <c r="D41" s="298">
        <f t="shared" si="17"/>
        <v>1</v>
      </c>
      <c r="E41" s="298"/>
      <c r="F41" s="298"/>
      <c r="G41" s="298" t="str">
        <f t="shared" si="18"/>
        <v>A</v>
      </c>
      <c r="H41" s="298"/>
      <c r="I41" s="298"/>
      <c r="J41" s="299">
        <f>J38+Teilnehmer!$N$14+Teilnehmer!$AC$14</f>
        <v>0.54166666666666674</v>
      </c>
      <c r="K41" s="298"/>
      <c r="L41" s="298"/>
      <c r="M41" s="298"/>
      <c r="N41" s="298"/>
      <c r="O41" s="331" t="str">
        <f>O25</f>
        <v>FC Herdecke-Ende</v>
      </c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57" t="s">
        <v>25</v>
      </c>
      <c r="AF41" s="333" t="str">
        <f>O32</f>
        <v>BV Borussia Dortmund</v>
      </c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4"/>
      <c r="AV41" s="293">
        <v>0</v>
      </c>
      <c r="AW41" s="294"/>
      <c r="AX41" s="60" t="s">
        <v>20</v>
      </c>
      <c r="AY41" s="294">
        <v>8</v>
      </c>
      <c r="AZ41" s="295"/>
      <c r="CH41" s="134">
        <f t="shared" si="1"/>
        <v>0</v>
      </c>
      <c r="CI41" s="169" t="s">
        <v>20</v>
      </c>
      <c r="CJ41" s="134" t="str">
        <f t="shared" si="2"/>
        <v>0</v>
      </c>
      <c r="CK41" s="134" t="s">
        <v>126</v>
      </c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 t="s">
        <v>20</v>
      </c>
      <c r="CY41" s="134">
        <f t="shared" si="4"/>
        <v>3</v>
      </c>
      <c r="CZ41" s="182"/>
      <c r="DA41" s="170"/>
    </row>
    <row r="42" spans="1:119">
      <c r="A42" s="296">
        <f t="shared" si="3"/>
        <v>38</v>
      </c>
      <c r="B42" s="297"/>
      <c r="C42" s="297"/>
      <c r="D42" s="298">
        <f t="shared" si="17"/>
        <v>2</v>
      </c>
      <c r="E42" s="298"/>
      <c r="F42" s="298"/>
      <c r="G42" s="298" t="str">
        <f t="shared" si="18"/>
        <v>A</v>
      </c>
      <c r="H42" s="298"/>
      <c r="I42" s="298"/>
      <c r="J42" s="299">
        <f>J39+Teilnehmer!$N$14+Teilnehmer!$AC$14</f>
        <v>0.54166666666666674</v>
      </c>
      <c r="K42" s="298"/>
      <c r="L42" s="298"/>
      <c r="M42" s="298"/>
      <c r="N42" s="298"/>
      <c r="O42" s="331" t="str">
        <f>AF33</f>
        <v>BV Westfalia Wickede 1910 e.V.</v>
      </c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57" t="s">
        <v>25</v>
      </c>
      <c r="AF42" s="333" t="str">
        <f>O34</f>
        <v>SpVg Hagen</v>
      </c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4"/>
      <c r="AV42" s="293">
        <v>2</v>
      </c>
      <c r="AW42" s="294"/>
      <c r="AX42" s="60" t="s">
        <v>20</v>
      </c>
      <c r="AY42" s="294">
        <v>0</v>
      </c>
      <c r="AZ42" s="295"/>
      <c r="CH42" s="134">
        <f t="shared" si="1"/>
        <v>3</v>
      </c>
      <c r="CI42" s="169" t="s">
        <v>20</v>
      </c>
      <c r="CJ42" s="134" t="str">
        <f t="shared" si="2"/>
        <v>0</v>
      </c>
      <c r="CK42" s="134" t="s">
        <v>126</v>
      </c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 t="s">
        <v>20</v>
      </c>
      <c r="CY42" s="134">
        <f t="shared" si="4"/>
        <v>0</v>
      </c>
      <c r="CZ42" s="182"/>
      <c r="DA42" s="170"/>
    </row>
    <row r="43" spans="1:119">
      <c r="A43" s="296">
        <f t="shared" si="3"/>
        <v>39</v>
      </c>
      <c r="B43" s="297"/>
      <c r="C43" s="297"/>
      <c r="D43" s="298">
        <f t="shared" si="17"/>
        <v>3</v>
      </c>
      <c r="E43" s="298"/>
      <c r="F43" s="298"/>
      <c r="G43" s="298" t="str">
        <f t="shared" si="18"/>
        <v>A</v>
      </c>
      <c r="H43" s="298"/>
      <c r="I43" s="298"/>
      <c r="J43" s="299">
        <f>J40+Teilnehmer!$N$14+Teilnehmer!$AC$14</f>
        <v>0.54166666666666674</v>
      </c>
      <c r="K43" s="298"/>
      <c r="L43" s="298"/>
      <c r="M43" s="298"/>
      <c r="N43" s="298"/>
      <c r="O43" s="331" t="str">
        <f>AF32</f>
        <v>SV Langschede</v>
      </c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57" t="s">
        <v>25</v>
      </c>
      <c r="AF43" s="333" t="str">
        <f>AF34</f>
        <v>Borussia Dröschede</v>
      </c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4"/>
      <c r="AV43" s="293">
        <v>7</v>
      </c>
      <c r="AW43" s="294"/>
      <c r="AX43" s="60" t="s">
        <v>20</v>
      </c>
      <c r="AY43" s="294">
        <v>1</v>
      </c>
      <c r="AZ43" s="295"/>
      <c r="CH43" s="134">
        <f t="shared" si="1"/>
        <v>3</v>
      </c>
      <c r="CI43" s="169" t="s">
        <v>20</v>
      </c>
      <c r="CJ43" s="134" t="str">
        <f t="shared" si="2"/>
        <v>0</v>
      </c>
      <c r="CK43" s="134" t="s">
        <v>126</v>
      </c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 t="s">
        <v>20</v>
      </c>
      <c r="CY43" s="134">
        <f t="shared" si="4"/>
        <v>0</v>
      </c>
      <c r="CZ43" s="182"/>
      <c r="DA43" s="170"/>
    </row>
    <row r="44" spans="1:119">
      <c r="A44" s="320">
        <f t="shared" si="3"/>
        <v>40</v>
      </c>
      <c r="B44" s="321"/>
      <c r="C44" s="321"/>
      <c r="D44" s="322">
        <f t="shared" si="17"/>
        <v>1</v>
      </c>
      <c r="E44" s="322"/>
      <c r="F44" s="322"/>
      <c r="G44" s="322" t="str">
        <f t="shared" si="18"/>
        <v>B</v>
      </c>
      <c r="H44" s="322"/>
      <c r="I44" s="322"/>
      <c r="J44" s="323">
        <f>J41+Teilnehmer!$N$14+Teilnehmer!$AC$14</f>
        <v>0.55208333333333337</v>
      </c>
      <c r="K44" s="322"/>
      <c r="L44" s="322"/>
      <c r="M44" s="322"/>
      <c r="N44" s="322"/>
      <c r="O44" s="327" t="str">
        <f>O28</f>
        <v>SC Berchum</v>
      </c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100" t="s">
        <v>25</v>
      </c>
      <c r="AF44" s="329" t="str">
        <f>O35</f>
        <v>FC Schalke 04</v>
      </c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30"/>
      <c r="AV44" s="317">
        <v>0</v>
      </c>
      <c r="AW44" s="318"/>
      <c r="AX44" s="99" t="s">
        <v>20</v>
      </c>
      <c r="AY44" s="318">
        <v>2</v>
      </c>
      <c r="AZ44" s="319"/>
      <c r="CH44" s="134">
        <f t="shared" si="1"/>
        <v>0</v>
      </c>
      <c r="CI44" s="169" t="s">
        <v>20</v>
      </c>
      <c r="CJ44" s="134" t="str">
        <f t="shared" si="2"/>
        <v>0</v>
      </c>
      <c r="CK44" s="134" t="s">
        <v>126</v>
      </c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 t="s">
        <v>20</v>
      </c>
      <c r="CY44" s="134">
        <f t="shared" si="4"/>
        <v>3</v>
      </c>
      <c r="CZ44" s="182"/>
      <c r="DA44" s="170"/>
    </row>
    <row r="45" spans="1:119">
      <c r="A45" s="320">
        <f t="shared" si="3"/>
        <v>41</v>
      </c>
      <c r="B45" s="321"/>
      <c r="C45" s="321"/>
      <c r="D45" s="322">
        <f t="shared" si="17"/>
        <v>2</v>
      </c>
      <c r="E45" s="322"/>
      <c r="F45" s="322"/>
      <c r="G45" s="322" t="str">
        <f t="shared" si="18"/>
        <v>B</v>
      </c>
      <c r="H45" s="322"/>
      <c r="I45" s="322"/>
      <c r="J45" s="323">
        <f>J42+Teilnehmer!$N$14+Teilnehmer!$AC$14</f>
        <v>0.55208333333333337</v>
      </c>
      <c r="K45" s="322"/>
      <c r="L45" s="322"/>
      <c r="M45" s="322"/>
      <c r="N45" s="322"/>
      <c r="O45" s="327" t="str">
        <f>AF36</f>
        <v>SV Burgaltendorf</v>
      </c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100" t="s">
        <v>25</v>
      </c>
      <c r="AF45" s="329" t="str">
        <f>O37</f>
        <v>TSC Eintracht 48/95 I</v>
      </c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30"/>
      <c r="AV45" s="317">
        <v>1</v>
      </c>
      <c r="AW45" s="318"/>
      <c r="AX45" s="99" t="s">
        <v>20</v>
      </c>
      <c r="AY45" s="318">
        <v>4</v>
      </c>
      <c r="AZ45" s="319"/>
      <c r="CH45" s="134">
        <f t="shared" si="1"/>
        <v>0</v>
      </c>
      <c r="CI45" s="169" t="s">
        <v>20</v>
      </c>
      <c r="CJ45" s="134" t="str">
        <f t="shared" si="2"/>
        <v>0</v>
      </c>
      <c r="CK45" s="134" t="s">
        <v>126</v>
      </c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 t="s">
        <v>20</v>
      </c>
      <c r="CY45" s="134">
        <f t="shared" si="4"/>
        <v>3</v>
      </c>
      <c r="CZ45" s="182"/>
      <c r="DA45" s="170"/>
    </row>
    <row r="46" spans="1:119">
      <c r="A46" s="320">
        <f t="shared" si="3"/>
        <v>42</v>
      </c>
      <c r="B46" s="321"/>
      <c r="C46" s="321"/>
      <c r="D46" s="322">
        <f t="shared" si="17"/>
        <v>3</v>
      </c>
      <c r="E46" s="322"/>
      <c r="F46" s="322"/>
      <c r="G46" s="322" t="str">
        <f t="shared" si="18"/>
        <v>B</v>
      </c>
      <c r="H46" s="322"/>
      <c r="I46" s="322"/>
      <c r="J46" s="323">
        <f>J43+Teilnehmer!$N$14+Teilnehmer!$AC$14</f>
        <v>0.55208333333333337</v>
      </c>
      <c r="K46" s="322"/>
      <c r="L46" s="322"/>
      <c r="M46" s="322"/>
      <c r="N46" s="322"/>
      <c r="O46" s="327" t="str">
        <f>AF35</f>
        <v>VfK Weddinghofen</v>
      </c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100" t="s">
        <v>25</v>
      </c>
      <c r="AF46" s="329" t="str">
        <f>AF37</f>
        <v>(Alemannia Scharnhorst) n.a.</v>
      </c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30"/>
      <c r="AV46" s="317">
        <v>2</v>
      </c>
      <c r="AW46" s="318"/>
      <c r="AX46" s="99" t="s">
        <v>20</v>
      </c>
      <c r="AY46" s="318">
        <v>0</v>
      </c>
      <c r="AZ46" s="319"/>
      <c r="CH46" s="134">
        <f t="shared" si="1"/>
        <v>3</v>
      </c>
      <c r="CI46" s="169" t="s">
        <v>20</v>
      </c>
      <c r="CJ46" s="134" t="str">
        <f t="shared" si="2"/>
        <v>0</v>
      </c>
      <c r="CK46" s="134" t="s">
        <v>126</v>
      </c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 t="s">
        <v>20</v>
      </c>
      <c r="CY46" s="134">
        <f t="shared" si="4"/>
        <v>0</v>
      </c>
      <c r="CZ46" s="182"/>
      <c r="DA46" s="170"/>
    </row>
    <row r="47" spans="1:119">
      <c r="A47" s="344">
        <f t="shared" si="3"/>
        <v>43</v>
      </c>
      <c r="B47" s="345"/>
      <c r="C47" s="345"/>
      <c r="D47" s="348">
        <f t="shared" si="17"/>
        <v>1</v>
      </c>
      <c r="E47" s="348"/>
      <c r="F47" s="348"/>
      <c r="G47" s="348" t="str">
        <f t="shared" si="18"/>
        <v>C</v>
      </c>
      <c r="H47" s="348"/>
      <c r="I47" s="348"/>
      <c r="J47" s="349">
        <f>J44+Teilnehmer!$N$14+Teilnehmer!$AC$14</f>
        <v>0.5625</v>
      </c>
      <c r="K47" s="348"/>
      <c r="L47" s="348"/>
      <c r="M47" s="348"/>
      <c r="N47" s="348"/>
      <c r="O47" s="350" t="str">
        <f>O31</f>
        <v>DJK/VfL Giesenkirchen</v>
      </c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66" t="s">
        <v>25</v>
      </c>
      <c r="AF47" s="352" t="str">
        <f>O38</f>
        <v>Fortuna Düsseldorf</v>
      </c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3"/>
      <c r="AV47" s="354">
        <v>0</v>
      </c>
      <c r="AW47" s="355"/>
      <c r="AX47" s="67" t="s">
        <v>20</v>
      </c>
      <c r="AY47" s="355">
        <v>5</v>
      </c>
      <c r="AZ47" s="356"/>
      <c r="CH47" s="134">
        <f t="shared" si="1"/>
        <v>0</v>
      </c>
      <c r="CI47" s="169" t="s">
        <v>20</v>
      </c>
      <c r="CJ47" s="134" t="str">
        <f t="shared" si="2"/>
        <v>0</v>
      </c>
      <c r="CK47" s="134" t="s">
        <v>126</v>
      </c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 t="s">
        <v>20</v>
      </c>
      <c r="CY47" s="134">
        <f t="shared" si="4"/>
        <v>3</v>
      </c>
      <c r="CZ47" s="182"/>
      <c r="DA47" s="170"/>
    </row>
    <row r="48" spans="1:119">
      <c r="A48" s="296">
        <f t="shared" si="3"/>
        <v>44</v>
      </c>
      <c r="B48" s="297"/>
      <c r="C48" s="297"/>
      <c r="D48" s="298">
        <f t="shared" si="17"/>
        <v>2</v>
      </c>
      <c r="E48" s="298"/>
      <c r="F48" s="298"/>
      <c r="G48" s="298" t="str">
        <f t="shared" si="18"/>
        <v>C</v>
      </c>
      <c r="H48" s="298"/>
      <c r="I48" s="298"/>
      <c r="J48" s="299">
        <f>J45+Teilnehmer!$N$14+Teilnehmer!$AC$14</f>
        <v>0.5625</v>
      </c>
      <c r="K48" s="298"/>
      <c r="L48" s="298"/>
      <c r="M48" s="298"/>
      <c r="N48" s="298"/>
      <c r="O48" s="331" t="str">
        <f>AF39</f>
        <v>TuS Ennepetal</v>
      </c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57" t="s">
        <v>25</v>
      </c>
      <c r="AF48" s="333" t="str">
        <f>O40</f>
        <v>VfR Sölde</v>
      </c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4"/>
      <c r="AV48" s="293">
        <v>5</v>
      </c>
      <c r="AW48" s="294"/>
      <c r="AX48" s="60" t="s">
        <v>20</v>
      </c>
      <c r="AY48" s="294">
        <v>0</v>
      </c>
      <c r="AZ48" s="295"/>
      <c r="CH48" s="134">
        <f t="shared" si="1"/>
        <v>3</v>
      </c>
      <c r="CI48" s="169" t="s">
        <v>20</v>
      </c>
      <c r="CJ48" s="134" t="str">
        <f t="shared" si="2"/>
        <v>0</v>
      </c>
      <c r="CK48" s="134" t="s">
        <v>126</v>
      </c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 t="s">
        <v>20</v>
      </c>
      <c r="CY48" s="134">
        <f t="shared" si="4"/>
        <v>0</v>
      </c>
      <c r="CZ48" s="182"/>
      <c r="DA48" s="170"/>
    </row>
    <row r="49" spans="1:125" ht="15.75" thickBot="1">
      <c r="A49" s="346">
        <f t="shared" si="3"/>
        <v>45</v>
      </c>
      <c r="B49" s="347"/>
      <c r="C49" s="347"/>
      <c r="D49" s="335">
        <f t="shared" si="17"/>
        <v>3</v>
      </c>
      <c r="E49" s="335"/>
      <c r="F49" s="335"/>
      <c r="G49" s="335" t="str">
        <f t="shared" si="18"/>
        <v>C</v>
      </c>
      <c r="H49" s="335"/>
      <c r="I49" s="335"/>
      <c r="J49" s="336">
        <f>J46+Teilnehmer!$N$14+Teilnehmer!$AC$14</f>
        <v>0.5625</v>
      </c>
      <c r="K49" s="335"/>
      <c r="L49" s="335"/>
      <c r="M49" s="335"/>
      <c r="N49" s="335"/>
      <c r="O49" s="337" t="str">
        <f>AF38</f>
        <v>VfB Speldorf</v>
      </c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58" t="s">
        <v>25</v>
      </c>
      <c r="AF49" s="339" t="str">
        <f>AF40</f>
        <v>Preußen Werl</v>
      </c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40"/>
      <c r="AV49" s="341">
        <v>0</v>
      </c>
      <c r="AW49" s="342"/>
      <c r="AX49" s="59" t="s">
        <v>20</v>
      </c>
      <c r="AY49" s="342">
        <v>2</v>
      </c>
      <c r="AZ49" s="343"/>
      <c r="CH49" s="134">
        <f t="shared" si="1"/>
        <v>0</v>
      </c>
      <c r="CI49" s="169" t="s">
        <v>20</v>
      </c>
      <c r="CJ49" s="134" t="str">
        <f t="shared" si="2"/>
        <v>0</v>
      </c>
      <c r="CK49" s="134" t="s">
        <v>126</v>
      </c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 t="s">
        <v>20</v>
      </c>
      <c r="CY49" s="134">
        <f t="shared" si="4"/>
        <v>3</v>
      </c>
      <c r="CZ49" s="182"/>
      <c r="DA49" s="170"/>
    </row>
    <row r="50" spans="1:125">
      <c r="CH50" s="134"/>
      <c r="CI50" s="134"/>
      <c r="CJ50" s="134"/>
      <c r="CK50" s="134"/>
      <c r="CL50" s="170"/>
      <c r="CM50" s="170"/>
      <c r="CN50" s="183"/>
      <c r="CO50" s="183"/>
      <c r="CP50" s="184"/>
      <c r="CQ50" s="185"/>
      <c r="CR50" s="185"/>
      <c r="CS50" s="186"/>
      <c r="CT50" s="185"/>
      <c r="CU50" s="187"/>
      <c r="CV50" s="170"/>
      <c r="CW50" s="170"/>
      <c r="CX50" s="170"/>
      <c r="CY50" s="134"/>
      <c r="CZ50" s="182"/>
      <c r="DA50" s="170"/>
    </row>
    <row r="51" spans="1:125" s="82" customFormat="1" ht="26.25">
      <c r="A51" s="357" t="s">
        <v>27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CB51" s="135"/>
      <c r="CC51" s="135"/>
      <c r="CD51" s="135"/>
      <c r="CE51" s="135"/>
      <c r="CF51" s="135"/>
      <c r="CG51" s="135"/>
      <c r="CH51" s="134"/>
      <c r="CI51" s="134"/>
      <c r="CJ51" s="134"/>
      <c r="CK51" s="134"/>
      <c r="CL51" s="170"/>
      <c r="CM51" s="170"/>
      <c r="CN51" s="183"/>
      <c r="CO51" s="183"/>
      <c r="CP51" s="184"/>
      <c r="CQ51" s="185"/>
      <c r="CR51" s="185"/>
      <c r="CS51" s="186"/>
      <c r="CT51" s="185"/>
      <c r="CU51" s="187"/>
      <c r="CV51" s="170"/>
      <c r="CW51" s="170"/>
      <c r="CX51" s="170"/>
      <c r="CY51" s="134"/>
      <c r="CZ51" s="182"/>
      <c r="DA51" s="170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</row>
    <row r="52" spans="1:125" s="82" customFormat="1" ht="10.9" customHeight="1" thickBot="1"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X52" s="84"/>
      <c r="CB52" s="135"/>
      <c r="CC52" s="135"/>
      <c r="CD52" s="135"/>
      <c r="CE52" s="135"/>
      <c r="CF52" s="135"/>
      <c r="CG52" s="135"/>
      <c r="CH52" s="134"/>
      <c r="CI52" s="134"/>
      <c r="CJ52" s="134"/>
      <c r="CK52" s="134"/>
      <c r="CL52" s="170"/>
      <c r="CM52" s="170"/>
      <c r="CN52" s="183"/>
      <c r="CO52" s="183"/>
      <c r="CP52" s="184"/>
      <c r="CQ52" s="185"/>
      <c r="CR52" s="185"/>
      <c r="CS52" s="186"/>
      <c r="CT52" s="185"/>
      <c r="CU52" s="187"/>
      <c r="CV52" s="170"/>
      <c r="CW52" s="170"/>
      <c r="CX52" s="170"/>
      <c r="CY52" s="134"/>
      <c r="CZ52" s="156"/>
      <c r="DA52" s="15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</row>
    <row r="53" spans="1:125" s="82" customFormat="1" ht="15.75" thickBot="1">
      <c r="B53" s="284" t="str">
        <f>Teilnehmer!B16</f>
        <v>Gruppe A - Signal Iduna</v>
      </c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4" t="s">
        <v>28</v>
      </c>
      <c r="Q53" s="285"/>
      <c r="R53" s="286"/>
      <c r="S53" s="285" t="s">
        <v>29</v>
      </c>
      <c r="T53" s="285"/>
      <c r="U53" s="285"/>
      <c r="V53" s="285"/>
      <c r="W53" s="285"/>
      <c r="X53" s="284" t="s">
        <v>30</v>
      </c>
      <c r="Y53" s="285"/>
      <c r="Z53" s="286"/>
      <c r="AA53" s="83"/>
      <c r="AB53" s="284" t="str">
        <f>Teilnehmer!AE16</f>
        <v>Gruppe B - McDonald's</v>
      </c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4" t="s">
        <v>28</v>
      </c>
      <c r="AQ53" s="285"/>
      <c r="AR53" s="286"/>
      <c r="AS53" s="285" t="s">
        <v>29</v>
      </c>
      <c r="AT53" s="285"/>
      <c r="AU53" s="285"/>
      <c r="AV53" s="285"/>
      <c r="AW53" s="285"/>
      <c r="AX53" s="284" t="s">
        <v>30</v>
      </c>
      <c r="AY53" s="285"/>
      <c r="AZ53" s="286"/>
      <c r="CB53" s="135"/>
      <c r="CC53" s="135"/>
      <c r="CD53" s="135"/>
      <c r="CE53" s="135"/>
      <c r="CF53" s="135"/>
      <c r="CG53" s="135"/>
      <c r="CH53" s="134"/>
      <c r="CI53" s="134"/>
      <c r="CJ53" s="134"/>
      <c r="CK53" s="134"/>
      <c r="CL53" s="170"/>
      <c r="CM53" s="170"/>
      <c r="CN53" s="183"/>
      <c r="CO53" s="183"/>
      <c r="CP53" s="184"/>
      <c r="CQ53" s="185"/>
      <c r="CR53" s="185"/>
      <c r="CS53" s="186"/>
      <c r="CT53" s="185"/>
      <c r="CU53" s="187"/>
      <c r="CV53" s="170"/>
      <c r="CW53" s="170"/>
      <c r="CX53" s="170"/>
      <c r="CY53" s="134"/>
      <c r="CZ53" s="156"/>
      <c r="DA53" s="15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</row>
    <row r="54" spans="1:125" s="82" customFormat="1">
      <c r="B54" s="287">
        <v>1</v>
      </c>
      <c r="C54" s="288"/>
      <c r="D54" s="289" t="str">
        <f>BE15</f>
        <v>BV Borussia Dortmund</v>
      </c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358"/>
      <c r="P54" s="290">
        <f>BQ15</f>
        <v>15</v>
      </c>
      <c r="Q54" s="291"/>
      <c r="R54" s="292"/>
      <c r="S54" s="290">
        <f>BT15</f>
        <v>31</v>
      </c>
      <c r="T54" s="291"/>
      <c r="U54" s="85" t="s">
        <v>20</v>
      </c>
      <c r="V54" s="291">
        <f>BW15</f>
        <v>0</v>
      </c>
      <c r="W54" s="292"/>
      <c r="X54" s="290">
        <f>BY15</f>
        <v>31</v>
      </c>
      <c r="Y54" s="291"/>
      <c r="Z54" s="292"/>
      <c r="AA54" s="121"/>
      <c r="AB54" s="287">
        <v>1</v>
      </c>
      <c r="AC54" s="288"/>
      <c r="AD54" s="289" t="str">
        <f>BE23</f>
        <v>FC Schalke 04</v>
      </c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90">
        <f>BQ23</f>
        <v>15</v>
      </c>
      <c r="AQ54" s="291"/>
      <c r="AR54" s="292"/>
      <c r="AS54" s="291">
        <f>BT23</f>
        <v>8</v>
      </c>
      <c r="AT54" s="291"/>
      <c r="AU54" s="85" t="s">
        <v>20</v>
      </c>
      <c r="AV54" s="291">
        <f>BW23</f>
        <v>0</v>
      </c>
      <c r="AW54" s="291"/>
      <c r="AX54" s="290">
        <f>BY23</f>
        <v>8</v>
      </c>
      <c r="AY54" s="291"/>
      <c r="AZ54" s="292"/>
      <c r="CB54" s="135"/>
      <c r="CC54" s="135"/>
      <c r="CD54" s="135"/>
      <c r="CE54" s="135"/>
      <c r="CF54" s="135"/>
      <c r="CG54" s="135"/>
      <c r="CH54" s="134"/>
      <c r="CI54" s="134"/>
      <c r="CJ54" s="134"/>
      <c r="CK54" s="134"/>
      <c r="CL54" s="170"/>
      <c r="CM54" s="170"/>
      <c r="CN54" s="183"/>
      <c r="CO54" s="183"/>
      <c r="CP54" s="184"/>
      <c r="CQ54" s="185"/>
      <c r="CR54" s="185"/>
      <c r="CS54" s="186"/>
      <c r="CT54" s="185"/>
      <c r="CU54" s="187"/>
      <c r="CV54" s="170"/>
      <c r="CW54" s="170"/>
      <c r="CX54" s="170"/>
      <c r="CY54" s="134"/>
      <c r="CZ54" s="156"/>
      <c r="DA54" s="15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</row>
    <row r="55" spans="1:125" s="82" customFormat="1">
      <c r="B55" s="270">
        <f>B54+1</f>
        <v>2</v>
      </c>
      <c r="C55" s="271"/>
      <c r="D55" s="272" t="str">
        <f t="shared" ref="D55:D59" si="61">BE16</f>
        <v>BV Westfalia Wickede 1910 e.V.</v>
      </c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359"/>
      <c r="P55" s="273">
        <f t="shared" ref="P55:P59" si="62">BQ16</f>
        <v>10</v>
      </c>
      <c r="Q55" s="274"/>
      <c r="R55" s="275"/>
      <c r="S55" s="273">
        <f t="shared" ref="S55:S59" si="63">BT16</f>
        <v>10</v>
      </c>
      <c r="T55" s="274"/>
      <c r="U55" s="86" t="s">
        <v>20</v>
      </c>
      <c r="V55" s="274">
        <f t="shared" ref="V55:V59" si="64">BW16</f>
        <v>3</v>
      </c>
      <c r="W55" s="275"/>
      <c r="X55" s="273">
        <f t="shared" ref="X55:X59" si="65">BY16</f>
        <v>7</v>
      </c>
      <c r="Y55" s="274"/>
      <c r="Z55" s="275"/>
      <c r="AA55" s="83"/>
      <c r="AB55" s="270">
        <f>AB54+1</f>
        <v>2</v>
      </c>
      <c r="AC55" s="271"/>
      <c r="AD55" s="272" t="str">
        <f t="shared" ref="AD55:AD59" si="66">BE24</f>
        <v>TSC Eintracht 48/95 I</v>
      </c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3">
        <f t="shared" ref="AP55:AP59" si="67">BQ24</f>
        <v>10</v>
      </c>
      <c r="AQ55" s="274"/>
      <c r="AR55" s="275"/>
      <c r="AS55" s="274">
        <f t="shared" ref="AS55:AS59" si="68">BT24</f>
        <v>9</v>
      </c>
      <c r="AT55" s="274"/>
      <c r="AU55" s="86" t="s">
        <v>20</v>
      </c>
      <c r="AV55" s="274">
        <f t="shared" ref="AV55:AV59" si="69">BW24</f>
        <v>2</v>
      </c>
      <c r="AW55" s="274"/>
      <c r="AX55" s="273">
        <f t="shared" ref="AX55:AX59" si="70">BY24</f>
        <v>7</v>
      </c>
      <c r="AY55" s="274"/>
      <c r="AZ55" s="275"/>
      <c r="CB55" s="135"/>
      <c r="CC55" s="135"/>
      <c r="CD55" s="135"/>
      <c r="CE55" s="135"/>
      <c r="CF55" s="135"/>
      <c r="CG55" s="135"/>
      <c r="CH55" s="134"/>
      <c r="CI55" s="134"/>
      <c r="CJ55" s="134"/>
      <c r="CK55" s="134"/>
      <c r="CL55" s="170"/>
      <c r="CM55" s="170"/>
      <c r="CN55" s="183"/>
      <c r="CO55" s="183"/>
      <c r="CP55" s="184"/>
      <c r="CQ55" s="185"/>
      <c r="CR55" s="185"/>
      <c r="CS55" s="186"/>
      <c r="CT55" s="185"/>
      <c r="CU55" s="187"/>
      <c r="CV55" s="170"/>
      <c r="CW55" s="170"/>
      <c r="CX55" s="170"/>
      <c r="CY55" s="134"/>
      <c r="CZ55" s="156"/>
      <c r="DA55" s="15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</row>
    <row r="56" spans="1:125" s="82" customFormat="1">
      <c r="B56" s="270">
        <f t="shared" ref="B56:B59" si="71">B55+1</f>
        <v>3</v>
      </c>
      <c r="C56" s="271"/>
      <c r="D56" s="272" t="str">
        <f t="shared" si="61"/>
        <v>FC Herdecke-Ende</v>
      </c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359"/>
      <c r="P56" s="273">
        <f t="shared" si="62"/>
        <v>8</v>
      </c>
      <c r="Q56" s="274"/>
      <c r="R56" s="275"/>
      <c r="S56" s="273">
        <f t="shared" si="63"/>
        <v>6</v>
      </c>
      <c r="T56" s="274"/>
      <c r="U56" s="86" t="s">
        <v>20</v>
      </c>
      <c r="V56" s="274">
        <f t="shared" si="64"/>
        <v>11</v>
      </c>
      <c r="W56" s="275"/>
      <c r="X56" s="273">
        <f t="shared" si="65"/>
        <v>-5</v>
      </c>
      <c r="Y56" s="274"/>
      <c r="Z56" s="275"/>
      <c r="AA56" s="83"/>
      <c r="AB56" s="270">
        <f t="shared" ref="AB56:AB59" si="72">AB55+1</f>
        <v>3</v>
      </c>
      <c r="AC56" s="271"/>
      <c r="AD56" s="272" t="str">
        <f t="shared" si="66"/>
        <v>SV Burgaltendorf</v>
      </c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3">
        <f t="shared" si="67"/>
        <v>7</v>
      </c>
      <c r="AQ56" s="274"/>
      <c r="AR56" s="275"/>
      <c r="AS56" s="274">
        <f t="shared" si="68"/>
        <v>7</v>
      </c>
      <c r="AT56" s="274"/>
      <c r="AU56" s="86" t="s">
        <v>20</v>
      </c>
      <c r="AV56" s="274">
        <f t="shared" si="69"/>
        <v>9</v>
      </c>
      <c r="AW56" s="274"/>
      <c r="AX56" s="273">
        <f t="shared" si="70"/>
        <v>-2</v>
      </c>
      <c r="AY56" s="274"/>
      <c r="AZ56" s="275"/>
      <c r="CB56" s="135"/>
      <c r="CC56" s="135"/>
      <c r="CD56" s="135"/>
      <c r="CE56" s="135"/>
      <c r="CF56" s="135"/>
      <c r="CG56" s="135"/>
      <c r="CH56" s="134"/>
      <c r="CI56" s="134"/>
      <c r="CJ56" s="134"/>
      <c r="CK56" s="134"/>
      <c r="CL56" s="170"/>
      <c r="CM56" s="170"/>
      <c r="CN56" s="183"/>
      <c r="CO56" s="183"/>
      <c r="CP56" s="184"/>
      <c r="CQ56" s="185"/>
      <c r="CR56" s="185"/>
      <c r="CS56" s="186"/>
      <c r="CT56" s="185"/>
      <c r="CU56" s="187"/>
      <c r="CV56" s="170"/>
      <c r="CW56" s="170"/>
      <c r="CX56" s="170"/>
      <c r="CY56" s="134"/>
      <c r="CZ56" s="156"/>
      <c r="DA56" s="15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</row>
    <row r="57" spans="1:125" s="82" customFormat="1">
      <c r="B57" s="270">
        <f t="shared" si="71"/>
        <v>4</v>
      </c>
      <c r="C57" s="271"/>
      <c r="D57" s="272" t="str">
        <f t="shared" si="61"/>
        <v>SV Langschede</v>
      </c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359"/>
      <c r="P57" s="273">
        <f t="shared" si="62"/>
        <v>7</v>
      </c>
      <c r="Q57" s="274"/>
      <c r="R57" s="275"/>
      <c r="S57" s="273">
        <f t="shared" si="63"/>
        <v>10</v>
      </c>
      <c r="T57" s="274"/>
      <c r="U57" s="86" t="s">
        <v>20</v>
      </c>
      <c r="V57" s="274">
        <f t="shared" si="64"/>
        <v>9</v>
      </c>
      <c r="W57" s="275"/>
      <c r="X57" s="273">
        <f t="shared" si="65"/>
        <v>1</v>
      </c>
      <c r="Y57" s="274"/>
      <c r="Z57" s="275"/>
      <c r="AA57" s="83"/>
      <c r="AB57" s="270">
        <f t="shared" si="72"/>
        <v>4</v>
      </c>
      <c r="AC57" s="271"/>
      <c r="AD57" s="272" t="str">
        <f t="shared" si="66"/>
        <v>SC Berchum</v>
      </c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3">
        <f t="shared" si="67"/>
        <v>6</v>
      </c>
      <c r="AQ57" s="274"/>
      <c r="AR57" s="275"/>
      <c r="AS57" s="274">
        <f t="shared" si="68"/>
        <v>2</v>
      </c>
      <c r="AT57" s="274"/>
      <c r="AU57" s="86" t="s">
        <v>20</v>
      </c>
      <c r="AV57" s="274">
        <f t="shared" si="69"/>
        <v>2</v>
      </c>
      <c r="AW57" s="274"/>
      <c r="AX57" s="273">
        <f t="shared" si="70"/>
        <v>0</v>
      </c>
      <c r="AY57" s="274"/>
      <c r="AZ57" s="275"/>
      <c r="CB57" s="135"/>
      <c r="CC57" s="135"/>
      <c r="CD57" s="135"/>
      <c r="CE57" s="135"/>
      <c r="CF57" s="135"/>
      <c r="CG57" s="135"/>
      <c r="CH57" s="134"/>
      <c r="CI57" s="134"/>
      <c r="CJ57" s="134"/>
      <c r="CK57" s="134"/>
      <c r="CL57" s="170"/>
      <c r="CM57" s="170"/>
      <c r="CN57" s="183"/>
      <c r="CO57" s="183"/>
      <c r="CP57" s="184"/>
      <c r="CQ57" s="185"/>
      <c r="CR57" s="185"/>
      <c r="CS57" s="186"/>
      <c r="CT57" s="185"/>
      <c r="CU57" s="187"/>
      <c r="CV57" s="170"/>
      <c r="CW57" s="170"/>
      <c r="CX57" s="170"/>
      <c r="CY57" s="134"/>
      <c r="CZ57" s="156"/>
      <c r="DA57" s="15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</row>
    <row r="58" spans="1:125" s="87" customFormat="1">
      <c r="B58" s="360">
        <f t="shared" si="71"/>
        <v>5</v>
      </c>
      <c r="C58" s="361"/>
      <c r="D58" s="362" t="str">
        <f t="shared" si="61"/>
        <v>SpVg Hagen</v>
      </c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3"/>
      <c r="P58" s="364">
        <f t="shared" si="62"/>
        <v>3</v>
      </c>
      <c r="Q58" s="365"/>
      <c r="R58" s="366"/>
      <c r="S58" s="364">
        <f t="shared" si="63"/>
        <v>3</v>
      </c>
      <c r="T58" s="365"/>
      <c r="U58" s="89" t="s">
        <v>20</v>
      </c>
      <c r="V58" s="365">
        <f t="shared" si="64"/>
        <v>10</v>
      </c>
      <c r="W58" s="366"/>
      <c r="X58" s="364">
        <f t="shared" si="65"/>
        <v>-7</v>
      </c>
      <c r="Y58" s="365"/>
      <c r="Z58" s="366"/>
      <c r="AA58" s="88"/>
      <c r="AB58" s="360">
        <f t="shared" si="72"/>
        <v>5</v>
      </c>
      <c r="AC58" s="361"/>
      <c r="AD58" s="362" t="str">
        <f t="shared" si="66"/>
        <v>VfK Weddinghofen</v>
      </c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4">
        <f t="shared" si="67"/>
        <v>4</v>
      </c>
      <c r="AQ58" s="365"/>
      <c r="AR58" s="366"/>
      <c r="AS58" s="365">
        <f t="shared" si="68"/>
        <v>5</v>
      </c>
      <c r="AT58" s="365"/>
      <c r="AU58" s="89" t="s">
        <v>20</v>
      </c>
      <c r="AV58" s="365">
        <f t="shared" si="69"/>
        <v>8</v>
      </c>
      <c r="AW58" s="365"/>
      <c r="AX58" s="364">
        <f t="shared" si="70"/>
        <v>-3</v>
      </c>
      <c r="AY58" s="365"/>
      <c r="AZ58" s="366"/>
      <c r="CB58" s="136"/>
      <c r="CC58" s="136"/>
      <c r="CD58" s="136"/>
      <c r="CE58" s="136"/>
      <c r="CF58" s="136"/>
      <c r="CG58" s="136"/>
      <c r="CH58" s="134"/>
      <c r="CI58" s="134"/>
      <c r="CJ58" s="134"/>
      <c r="CK58" s="134"/>
      <c r="CL58" s="170"/>
      <c r="CM58" s="170"/>
      <c r="CN58" s="183"/>
      <c r="CO58" s="183"/>
      <c r="CP58" s="184"/>
      <c r="CQ58" s="185"/>
      <c r="CR58" s="185"/>
      <c r="CS58" s="186"/>
      <c r="CT58" s="185"/>
      <c r="CU58" s="187"/>
      <c r="CV58" s="170"/>
      <c r="CW58" s="170"/>
      <c r="CX58" s="170"/>
      <c r="CY58" s="134"/>
      <c r="CZ58" s="156"/>
      <c r="DA58" s="155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</row>
    <row r="59" spans="1:125" s="87" customFormat="1" ht="15.75" thickBot="1">
      <c r="B59" s="367">
        <f t="shared" si="71"/>
        <v>6</v>
      </c>
      <c r="C59" s="368"/>
      <c r="D59" s="369" t="str">
        <f t="shared" si="61"/>
        <v>Borussia Dröschede</v>
      </c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70"/>
      <c r="P59" s="371">
        <f t="shared" si="62"/>
        <v>0</v>
      </c>
      <c r="Q59" s="372"/>
      <c r="R59" s="373"/>
      <c r="S59" s="371">
        <f t="shared" si="63"/>
        <v>2</v>
      </c>
      <c r="T59" s="372"/>
      <c r="U59" s="91" t="s">
        <v>20</v>
      </c>
      <c r="V59" s="372">
        <f t="shared" si="64"/>
        <v>29</v>
      </c>
      <c r="W59" s="373"/>
      <c r="X59" s="371">
        <f t="shared" si="65"/>
        <v>-27</v>
      </c>
      <c r="Y59" s="372"/>
      <c r="Z59" s="373"/>
      <c r="AA59" s="88"/>
      <c r="AB59" s="367">
        <f t="shared" si="72"/>
        <v>6</v>
      </c>
      <c r="AC59" s="368"/>
      <c r="AD59" s="369" t="str">
        <f t="shared" si="66"/>
        <v>(Alemannia Scharnhorst) n.a.</v>
      </c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71">
        <f t="shared" si="67"/>
        <v>0</v>
      </c>
      <c r="AQ59" s="372"/>
      <c r="AR59" s="373"/>
      <c r="AS59" s="372">
        <f t="shared" si="68"/>
        <v>0</v>
      </c>
      <c r="AT59" s="372"/>
      <c r="AU59" s="91" t="s">
        <v>20</v>
      </c>
      <c r="AV59" s="372">
        <f t="shared" si="69"/>
        <v>10</v>
      </c>
      <c r="AW59" s="372"/>
      <c r="AX59" s="371">
        <f t="shared" si="70"/>
        <v>-10</v>
      </c>
      <c r="AY59" s="372"/>
      <c r="AZ59" s="373"/>
      <c r="CB59" s="136"/>
      <c r="CC59" s="136"/>
      <c r="CD59" s="136"/>
      <c r="CE59" s="136"/>
      <c r="CF59" s="136"/>
      <c r="CG59" s="136"/>
      <c r="CH59" s="134"/>
      <c r="CI59" s="134"/>
      <c r="CJ59" s="134"/>
      <c r="CK59" s="134"/>
      <c r="CL59" s="170"/>
      <c r="CM59" s="170"/>
      <c r="CN59" s="183"/>
      <c r="CO59" s="183"/>
      <c r="CP59" s="184"/>
      <c r="CQ59" s="185"/>
      <c r="CR59" s="185"/>
      <c r="CS59" s="186"/>
      <c r="CT59" s="185"/>
      <c r="CU59" s="187"/>
      <c r="CV59" s="170"/>
      <c r="CW59" s="170"/>
      <c r="CX59" s="170"/>
      <c r="CY59" s="134"/>
      <c r="CZ59" s="156"/>
      <c r="DA59" s="155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</row>
    <row r="60" spans="1:125" s="82" customFormat="1" ht="15.75" thickBot="1"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4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X60" s="84"/>
      <c r="CB60" s="135"/>
      <c r="CC60" s="135"/>
      <c r="CD60" s="135"/>
      <c r="CE60" s="135"/>
      <c r="CF60" s="135"/>
      <c r="CG60" s="135"/>
      <c r="CH60" s="134"/>
      <c r="CI60" s="134"/>
      <c r="CJ60" s="134"/>
      <c r="CK60" s="134"/>
      <c r="CL60" s="170"/>
      <c r="CM60" s="170"/>
      <c r="CN60" s="183"/>
      <c r="CO60" s="183"/>
      <c r="CP60" s="184"/>
      <c r="CQ60" s="185"/>
      <c r="CR60" s="185"/>
      <c r="CS60" s="186"/>
      <c r="CT60" s="185"/>
      <c r="CU60" s="187"/>
      <c r="CV60" s="170"/>
      <c r="CW60" s="170"/>
      <c r="CX60" s="170"/>
      <c r="CY60" s="134"/>
      <c r="CZ60" s="156"/>
      <c r="DA60" s="155"/>
      <c r="DB60" s="155"/>
      <c r="DC60" s="158"/>
      <c r="DD60" s="159"/>
      <c r="DE60" s="158"/>
      <c r="DF60" s="159"/>
      <c r="DG60" s="181"/>
      <c r="DH60" s="159"/>
      <c r="DI60" s="181"/>
      <c r="DJ60" s="160"/>
      <c r="DK60" s="160"/>
      <c r="DL60" s="160"/>
      <c r="DM60" s="161"/>
      <c r="DN60" s="160"/>
      <c r="DO60" s="160"/>
      <c r="DP60" s="135"/>
      <c r="DQ60" s="135"/>
      <c r="DR60" s="135"/>
      <c r="DS60" s="135"/>
      <c r="DT60" s="135"/>
      <c r="DU60" s="135"/>
    </row>
    <row r="61" spans="1:125" s="82" customFormat="1" ht="15.75" thickBot="1">
      <c r="O61" s="374" t="str">
        <f>Teilnehmer!B24</f>
        <v>Gruppe C - Sparda-Bank</v>
      </c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6" t="s">
        <v>28</v>
      </c>
      <c r="AD61" s="377"/>
      <c r="AE61" s="378"/>
      <c r="AF61" s="377" t="s">
        <v>29</v>
      </c>
      <c r="AG61" s="377"/>
      <c r="AH61" s="377"/>
      <c r="AI61" s="377"/>
      <c r="AJ61" s="377"/>
      <c r="AK61" s="376" t="s">
        <v>30</v>
      </c>
      <c r="AL61" s="377"/>
      <c r="AM61" s="378"/>
      <c r="AN61" s="83"/>
      <c r="AO61" s="83"/>
      <c r="AP61" s="83"/>
      <c r="AQ61" s="83"/>
      <c r="AR61" s="83"/>
      <c r="AS61" s="83"/>
      <c r="AT61" s="83"/>
      <c r="AU61" s="83"/>
      <c r="AX61" s="84"/>
      <c r="CB61" s="135"/>
      <c r="CC61" s="135"/>
      <c r="CD61" s="135"/>
      <c r="CE61" s="135"/>
      <c r="CF61" s="135"/>
      <c r="CG61" s="135"/>
      <c r="CH61" s="134"/>
      <c r="CI61" s="134"/>
      <c r="CJ61" s="134"/>
      <c r="CK61" s="134"/>
      <c r="CL61" s="170"/>
      <c r="CM61" s="170"/>
      <c r="CN61" s="183"/>
      <c r="CO61" s="183"/>
      <c r="CP61" s="184"/>
      <c r="CQ61" s="185"/>
      <c r="CR61" s="185"/>
      <c r="CS61" s="186"/>
      <c r="CT61" s="185"/>
      <c r="CU61" s="187"/>
      <c r="CV61" s="170"/>
      <c r="CW61" s="170"/>
      <c r="CX61" s="170"/>
      <c r="CY61" s="134"/>
      <c r="CZ61" s="156"/>
      <c r="DA61" s="155"/>
      <c r="DB61" s="155"/>
      <c r="DC61" s="158"/>
      <c r="DD61" s="159"/>
      <c r="DE61" s="158"/>
      <c r="DF61" s="159"/>
      <c r="DG61" s="181"/>
      <c r="DH61" s="159"/>
      <c r="DI61" s="181"/>
      <c r="DJ61" s="160"/>
      <c r="DK61" s="160"/>
      <c r="DL61" s="160"/>
      <c r="DM61" s="161"/>
      <c r="DN61" s="160"/>
      <c r="DO61" s="160"/>
      <c r="DP61" s="135"/>
      <c r="DQ61" s="135"/>
      <c r="DR61" s="135"/>
      <c r="DS61" s="135"/>
      <c r="DT61" s="135"/>
      <c r="DU61" s="135"/>
    </row>
    <row r="62" spans="1:125" s="106" customFormat="1">
      <c r="O62" s="287">
        <v>1</v>
      </c>
      <c r="P62" s="288"/>
      <c r="Q62" s="289" t="str">
        <f>BE31</f>
        <v>Fortuna Düsseldorf</v>
      </c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90">
        <f>BQ31</f>
        <v>13</v>
      </c>
      <c r="AD62" s="291"/>
      <c r="AE62" s="292"/>
      <c r="AF62" s="127"/>
      <c r="AG62" s="126">
        <f>BT31</f>
        <v>13</v>
      </c>
      <c r="AH62" s="85" t="s">
        <v>20</v>
      </c>
      <c r="AI62" s="291">
        <f>BW31</f>
        <v>0</v>
      </c>
      <c r="AJ62" s="291"/>
      <c r="AK62" s="290">
        <f>BY31</f>
        <v>13</v>
      </c>
      <c r="AL62" s="291"/>
      <c r="AM62" s="292"/>
      <c r="AN62" s="107"/>
      <c r="AO62" s="107"/>
      <c r="AP62" s="107"/>
      <c r="AQ62" s="107"/>
      <c r="AR62" s="107"/>
      <c r="AS62" s="107"/>
      <c r="AT62" s="107"/>
      <c r="AU62" s="107"/>
      <c r="AX62" s="108"/>
      <c r="CB62" s="226"/>
      <c r="CC62" s="226"/>
      <c r="CD62" s="226"/>
      <c r="CE62" s="226"/>
      <c r="CF62" s="226"/>
      <c r="CG62" s="226"/>
      <c r="CH62" s="134"/>
      <c r="CI62" s="134"/>
      <c r="CJ62" s="134"/>
      <c r="CK62" s="134"/>
      <c r="CL62" s="170"/>
      <c r="CM62" s="170"/>
      <c r="CN62" s="183"/>
      <c r="CO62" s="183"/>
      <c r="CP62" s="184"/>
      <c r="CQ62" s="185"/>
      <c r="CR62" s="185"/>
      <c r="CS62" s="186"/>
      <c r="CT62" s="185"/>
      <c r="CU62" s="187"/>
      <c r="CV62" s="170"/>
      <c r="CW62" s="170"/>
      <c r="CX62" s="170"/>
      <c r="CY62" s="134"/>
      <c r="CZ62" s="155"/>
      <c r="DA62" s="155"/>
      <c r="DB62" s="155"/>
      <c r="DC62" s="158"/>
      <c r="DD62" s="188"/>
      <c r="DE62" s="158"/>
      <c r="DF62" s="188"/>
      <c r="DG62" s="158"/>
      <c r="DH62" s="188"/>
      <c r="DI62" s="158"/>
      <c r="DJ62" s="155"/>
      <c r="DK62" s="155"/>
      <c r="DL62" s="155"/>
      <c r="DM62" s="189"/>
      <c r="DN62" s="155"/>
      <c r="DO62" s="155"/>
      <c r="DP62" s="226"/>
      <c r="DQ62" s="226"/>
      <c r="DR62" s="226"/>
      <c r="DS62" s="226"/>
      <c r="DT62" s="226"/>
      <c r="DU62" s="226"/>
    </row>
    <row r="63" spans="1:125" s="106" customFormat="1">
      <c r="O63" s="270">
        <f>O62+1</f>
        <v>2</v>
      </c>
      <c r="P63" s="271"/>
      <c r="Q63" s="272" t="str">
        <f t="shared" ref="Q63:Q67" si="73">BE32</f>
        <v>Preußen Werl</v>
      </c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3">
        <f t="shared" ref="AC63:AC67" si="74">BQ32</f>
        <v>13</v>
      </c>
      <c r="AD63" s="274"/>
      <c r="AE63" s="275"/>
      <c r="AF63" s="129"/>
      <c r="AG63" s="128">
        <f>BT32</f>
        <v>8</v>
      </c>
      <c r="AH63" s="86" t="s">
        <v>20</v>
      </c>
      <c r="AI63" s="274">
        <f t="shared" ref="AI63:AI67" si="75">BW32</f>
        <v>0</v>
      </c>
      <c r="AJ63" s="274"/>
      <c r="AK63" s="273">
        <f t="shared" ref="AK63:AK67" si="76">BY32</f>
        <v>8</v>
      </c>
      <c r="AL63" s="274"/>
      <c r="AM63" s="275"/>
      <c r="AN63" s="107"/>
      <c r="AO63" s="107"/>
      <c r="AP63" s="107"/>
      <c r="AQ63" s="107"/>
      <c r="AR63" s="107"/>
      <c r="AS63" s="107"/>
      <c r="AT63" s="107"/>
      <c r="AU63" s="107"/>
      <c r="AX63" s="108"/>
      <c r="CB63" s="226"/>
      <c r="CC63" s="226"/>
      <c r="CD63" s="226"/>
      <c r="CE63" s="226"/>
      <c r="CF63" s="226"/>
      <c r="CG63" s="226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8"/>
      <c r="DD63" s="188"/>
      <c r="DE63" s="158"/>
      <c r="DF63" s="188"/>
      <c r="DG63" s="158"/>
      <c r="DH63" s="188"/>
      <c r="DI63" s="158"/>
      <c r="DJ63" s="155"/>
      <c r="DK63" s="155"/>
      <c r="DL63" s="155"/>
      <c r="DM63" s="189"/>
      <c r="DN63" s="155"/>
      <c r="DO63" s="155"/>
      <c r="DP63" s="226"/>
      <c r="DQ63" s="226"/>
      <c r="DR63" s="226"/>
      <c r="DS63" s="226"/>
      <c r="DT63" s="226"/>
      <c r="DU63" s="226"/>
    </row>
    <row r="64" spans="1:125" s="106" customFormat="1">
      <c r="O64" s="270">
        <f t="shared" ref="O64:O67" si="77">O63+1</f>
        <v>3</v>
      </c>
      <c r="P64" s="271"/>
      <c r="Q64" s="272" t="str">
        <f t="shared" si="73"/>
        <v>VfB Speldorf</v>
      </c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3">
        <f t="shared" si="74"/>
        <v>9</v>
      </c>
      <c r="AD64" s="274"/>
      <c r="AE64" s="275"/>
      <c r="AF64" s="129"/>
      <c r="AG64" s="128">
        <f t="shared" ref="AG64:AG67" si="78">BT33</f>
        <v>5</v>
      </c>
      <c r="AH64" s="86" t="s">
        <v>20</v>
      </c>
      <c r="AI64" s="274">
        <f t="shared" si="75"/>
        <v>3</v>
      </c>
      <c r="AJ64" s="274"/>
      <c r="AK64" s="273">
        <f t="shared" si="76"/>
        <v>2</v>
      </c>
      <c r="AL64" s="274"/>
      <c r="AM64" s="275"/>
      <c r="AN64" s="107"/>
      <c r="AO64" s="107"/>
      <c r="AP64" s="107"/>
      <c r="AQ64" s="107"/>
      <c r="AR64" s="107"/>
      <c r="AS64" s="107"/>
      <c r="AT64" s="107"/>
      <c r="AU64" s="107"/>
      <c r="AX64" s="108"/>
      <c r="CB64" s="226"/>
      <c r="CC64" s="226"/>
      <c r="CD64" s="226"/>
      <c r="CE64" s="226"/>
      <c r="CF64" s="226"/>
      <c r="CG64" s="226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8"/>
      <c r="DD64" s="188"/>
      <c r="DE64" s="158"/>
      <c r="DF64" s="188"/>
      <c r="DG64" s="158"/>
      <c r="DH64" s="188"/>
      <c r="DI64" s="158"/>
      <c r="DJ64" s="155"/>
      <c r="DK64" s="155"/>
      <c r="DL64" s="155"/>
      <c r="DM64" s="189"/>
      <c r="DN64" s="155"/>
      <c r="DO64" s="155"/>
      <c r="DP64" s="226"/>
      <c r="DQ64" s="226"/>
      <c r="DR64" s="226"/>
      <c r="DS64" s="226"/>
      <c r="DT64" s="226"/>
      <c r="DU64" s="226"/>
    </row>
    <row r="65" spans="2:125" s="106" customFormat="1">
      <c r="O65" s="270">
        <f t="shared" si="77"/>
        <v>4</v>
      </c>
      <c r="P65" s="271"/>
      <c r="Q65" s="272" t="str">
        <f t="shared" si="73"/>
        <v>TuS Ennepetal</v>
      </c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3">
        <f t="shared" si="74"/>
        <v>6</v>
      </c>
      <c r="AD65" s="274"/>
      <c r="AE65" s="275"/>
      <c r="AF65" s="129"/>
      <c r="AG65" s="128">
        <f t="shared" si="78"/>
        <v>6</v>
      </c>
      <c r="AH65" s="86" t="s">
        <v>20</v>
      </c>
      <c r="AI65" s="274">
        <f t="shared" si="75"/>
        <v>4</v>
      </c>
      <c r="AJ65" s="274"/>
      <c r="AK65" s="273">
        <f t="shared" si="76"/>
        <v>2</v>
      </c>
      <c r="AL65" s="274"/>
      <c r="AM65" s="275"/>
      <c r="AN65" s="107"/>
      <c r="AO65" s="107"/>
      <c r="AP65" s="107"/>
      <c r="AQ65" s="107"/>
      <c r="AR65" s="107"/>
      <c r="AS65" s="107"/>
      <c r="AT65" s="107"/>
      <c r="AU65" s="107"/>
      <c r="AX65" s="108"/>
      <c r="CB65" s="226"/>
      <c r="CC65" s="226"/>
      <c r="CD65" s="226"/>
      <c r="CE65" s="226"/>
      <c r="CF65" s="226"/>
      <c r="CG65" s="226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71"/>
      <c r="DC65" s="134"/>
      <c r="DD65" s="191"/>
      <c r="DE65" s="134"/>
      <c r="DF65" s="191"/>
      <c r="DG65" s="134"/>
      <c r="DH65" s="191"/>
      <c r="DI65" s="134"/>
      <c r="DJ65" s="190"/>
      <c r="DK65" s="190"/>
      <c r="DL65" s="190"/>
      <c r="DM65" s="192"/>
      <c r="DN65" s="190"/>
      <c r="DO65" s="190"/>
      <c r="DP65" s="226"/>
      <c r="DQ65" s="226"/>
      <c r="DR65" s="226"/>
      <c r="DS65" s="226"/>
      <c r="DT65" s="226"/>
      <c r="DU65" s="226"/>
    </row>
    <row r="66" spans="2:125" s="106" customFormat="1">
      <c r="O66" s="360">
        <f t="shared" si="77"/>
        <v>5</v>
      </c>
      <c r="P66" s="361"/>
      <c r="Q66" s="362" t="str">
        <f t="shared" si="73"/>
        <v>DJK/VfL Giesenkirchen</v>
      </c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4">
        <f t="shared" si="74"/>
        <v>3</v>
      </c>
      <c r="AD66" s="365"/>
      <c r="AE66" s="366"/>
      <c r="AF66" s="131"/>
      <c r="AG66" s="130">
        <f t="shared" si="78"/>
        <v>2</v>
      </c>
      <c r="AH66" s="89" t="s">
        <v>20</v>
      </c>
      <c r="AI66" s="365">
        <f t="shared" si="75"/>
        <v>11</v>
      </c>
      <c r="AJ66" s="365"/>
      <c r="AK66" s="364">
        <f t="shared" si="76"/>
        <v>-9</v>
      </c>
      <c r="AL66" s="365"/>
      <c r="AM66" s="366"/>
      <c r="AN66" s="107"/>
      <c r="AO66" s="107"/>
      <c r="AP66" s="107"/>
      <c r="AQ66" s="107"/>
      <c r="AR66" s="107"/>
      <c r="AS66" s="107"/>
      <c r="AT66" s="107"/>
      <c r="AU66" s="107"/>
      <c r="AX66" s="108"/>
      <c r="CB66" s="226"/>
      <c r="CC66" s="226"/>
      <c r="CD66" s="226"/>
      <c r="CE66" s="226"/>
      <c r="CF66" s="226"/>
      <c r="CG66" s="226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70"/>
      <c r="DC66" s="134"/>
      <c r="DD66" s="188"/>
      <c r="DE66" s="134"/>
      <c r="DF66" s="188"/>
      <c r="DG66" s="134"/>
      <c r="DH66" s="188"/>
      <c r="DI66" s="193"/>
      <c r="DJ66" s="155"/>
      <c r="DK66" s="155"/>
      <c r="DL66" s="155"/>
      <c r="DM66" s="189"/>
      <c r="DN66" s="155"/>
      <c r="DO66" s="155"/>
      <c r="DP66" s="226"/>
      <c r="DQ66" s="226"/>
      <c r="DR66" s="226"/>
      <c r="DS66" s="226"/>
      <c r="DT66" s="226"/>
      <c r="DU66" s="226"/>
    </row>
    <row r="67" spans="2:125" s="106" customFormat="1" ht="15.75" thickBot="1">
      <c r="O67" s="367">
        <f t="shared" si="77"/>
        <v>6</v>
      </c>
      <c r="P67" s="368"/>
      <c r="Q67" s="369" t="str">
        <f t="shared" si="73"/>
        <v>VfR Sölde</v>
      </c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71">
        <f t="shared" si="74"/>
        <v>0</v>
      </c>
      <c r="AD67" s="372"/>
      <c r="AE67" s="373"/>
      <c r="AF67" s="133"/>
      <c r="AG67" s="132">
        <f t="shared" si="78"/>
        <v>0</v>
      </c>
      <c r="AH67" s="91" t="s">
        <v>20</v>
      </c>
      <c r="AI67" s="372">
        <f t="shared" si="75"/>
        <v>16</v>
      </c>
      <c r="AJ67" s="372"/>
      <c r="AK67" s="371">
        <f t="shared" si="76"/>
        <v>-16</v>
      </c>
      <c r="AL67" s="372"/>
      <c r="AM67" s="373"/>
      <c r="AN67" s="107"/>
      <c r="AO67" s="107"/>
      <c r="AP67" s="107"/>
      <c r="AQ67" s="107"/>
      <c r="AR67" s="107"/>
      <c r="AS67" s="107"/>
      <c r="AT67" s="107"/>
      <c r="AU67" s="107"/>
      <c r="AX67" s="108"/>
      <c r="CB67" s="226"/>
      <c r="CC67" s="226"/>
      <c r="CD67" s="226"/>
      <c r="CE67" s="226"/>
      <c r="CF67" s="226"/>
      <c r="CG67" s="226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70"/>
      <c r="DC67" s="134"/>
      <c r="DD67" s="188"/>
      <c r="DE67" s="134"/>
      <c r="DF67" s="188"/>
      <c r="DG67" s="134"/>
      <c r="DH67" s="188"/>
      <c r="DI67" s="193"/>
      <c r="DJ67" s="155"/>
      <c r="DK67" s="155"/>
      <c r="DL67" s="155"/>
      <c r="DM67" s="189"/>
      <c r="DN67" s="155"/>
      <c r="DO67" s="155"/>
      <c r="DP67" s="226"/>
      <c r="DQ67" s="226"/>
      <c r="DR67" s="226"/>
      <c r="DS67" s="226"/>
      <c r="DT67" s="226"/>
      <c r="DU67" s="226"/>
    </row>
    <row r="68" spans="2:125" s="82" customFormat="1"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4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X68" s="84"/>
      <c r="CB68" s="135"/>
      <c r="CC68" s="135"/>
      <c r="CD68" s="135"/>
      <c r="CE68" s="135"/>
      <c r="CF68" s="135"/>
      <c r="CG68" s="13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6"/>
      <c r="CZ68" s="156"/>
      <c r="DA68" s="155"/>
      <c r="DB68" s="170"/>
      <c r="DC68" s="134"/>
      <c r="DD68" s="159"/>
      <c r="DE68" s="173"/>
      <c r="DF68" s="159"/>
      <c r="DG68" s="173"/>
      <c r="DH68" s="159"/>
      <c r="DI68" s="177"/>
      <c r="DJ68" s="160"/>
      <c r="DK68" s="160"/>
      <c r="DL68" s="160"/>
      <c r="DM68" s="161"/>
      <c r="DN68" s="160"/>
      <c r="DO68" s="160"/>
      <c r="DP68" s="135"/>
      <c r="DQ68" s="135"/>
      <c r="DR68" s="135"/>
      <c r="DS68" s="135"/>
      <c r="DT68" s="135"/>
      <c r="DU68" s="135"/>
    </row>
    <row r="69" spans="2:125" s="82" customFormat="1">
      <c r="B69" s="379" t="s">
        <v>112</v>
      </c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79"/>
      <c r="AW69" s="379"/>
      <c r="AX69" s="379"/>
      <c r="AY69" s="379"/>
      <c r="CB69" s="135"/>
      <c r="CC69" s="135"/>
      <c r="CD69" s="135"/>
      <c r="CE69" s="135"/>
      <c r="CF69" s="135"/>
      <c r="CG69" s="13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6"/>
      <c r="CZ69" s="156"/>
      <c r="DA69" s="155"/>
      <c r="DB69" s="170"/>
      <c r="DC69" s="134"/>
      <c r="DD69" s="159"/>
      <c r="DE69" s="173"/>
      <c r="DF69" s="159"/>
      <c r="DG69" s="173"/>
      <c r="DH69" s="159"/>
      <c r="DI69" s="177"/>
      <c r="DJ69" s="160"/>
      <c r="DK69" s="160"/>
      <c r="DL69" s="160"/>
      <c r="DM69" s="161"/>
      <c r="DN69" s="160"/>
      <c r="DO69" s="160"/>
      <c r="DP69" s="135"/>
      <c r="DQ69" s="135"/>
      <c r="DR69" s="135"/>
      <c r="DS69" s="135"/>
      <c r="DT69" s="135"/>
      <c r="DU69" s="135"/>
    </row>
    <row r="70" spans="2:125" s="82" customFormat="1">
      <c r="B70" s="379" t="s">
        <v>113</v>
      </c>
      <c r="C70" s="379"/>
      <c r="D70" s="379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379"/>
      <c r="AM70" s="379"/>
      <c r="AN70" s="379"/>
      <c r="AO70" s="379"/>
      <c r="AP70" s="379"/>
      <c r="AQ70" s="379"/>
      <c r="AR70" s="379"/>
      <c r="AS70" s="379"/>
      <c r="AT70" s="379"/>
      <c r="AU70" s="379"/>
      <c r="AV70" s="379"/>
      <c r="AW70" s="379"/>
      <c r="AX70" s="379"/>
      <c r="AY70" s="379"/>
      <c r="CB70" s="135"/>
      <c r="CC70" s="135"/>
      <c r="CD70" s="135"/>
      <c r="CE70" s="135"/>
      <c r="CF70" s="135"/>
      <c r="CG70" s="13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6"/>
      <c r="CZ70" s="156"/>
      <c r="DA70" s="155"/>
      <c r="DB70" s="170"/>
      <c r="DC70" s="134"/>
      <c r="DD70" s="159"/>
      <c r="DE70" s="173"/>
      <c r="DF70" s="159"/>
      <c r="DG70" s="173"/>
      <c r="DH70" s="159"/>
      <c r="DI70" s="194"/>
      <c r="DJ70" s="160"/>
      <c r="DK70" s="160"/>
      <c r="DL70" s="160"/>
      <c r="DM70" s="161"/>
      <c r="DN70" s="160"/>
      <c r="DO70" s="160"/>
      <c r="DP70" s="135"/>
      <c r="DQ70" s="135"/>
      <c r="DR70" s="135"/>
      <c r="DS70" s="135"/>
      <c r="DT70" s="135"/>
      <c r="DU70" s="135"/>
    </row>
    <row r="71" spans="2:125" s="82" customFormat="1">
      <c r="B71" s="379" t="s">
        <v>99</v>
      </c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  <c r="AW71" s="379"/>
      <c r="AX71" s="379"/>
      <c r="AY71" s="379"/>
      <c r="CB71" s="135"/>
      <c r="CC71" s="135"/>
      <c r="CD71" s="135"/>
      <c r="CE71" s="135"/>
      <c r="CF71" s="135"/>
      <c r="CG71" s="13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6"/>
      <c r="CZ71" s="156"/>
      <c r="DA71" s="155"/>
      <c r="DB71" s="170"/>
      <c r="DC71" s="134"/>
      <c r="DD71" s="159"/>
      <c r="DE71" s="173"/>
      <c r="DF71" s="159"/>
      <c r="DG71" s="173"/>
      <c r="DH71" s="159"/>
      <c r="DI71" s="177"/>
      <c r="DJ71" s="160"/>
      <c r="DK71" s="155"/>
      <c r="DL71" s="155"/>
      <c r="DM71" s="189"/>
      <c r="DN71" s="160"/>
      <c r="DO71" s="160"/>
      <c r="DP71" s="135"/>
      <c r="DQ71" s="135"/>
      <c r="DR71" s="135"/>
      <c r="DS71" s="135"/>
      <c r="DT71" s="135"/>
      <c r="DU71" s="135"/>
    </row>
    <row r="72" spans="2:125">
      <c r="DB72" s="170"/>
      <c r="DC72" s="134"/>
      <c r="DE72" s="173"/>
      <c r="DG72" s="173"/>
      <c r="DI72" s="177"/>
      <c r="DK72" s="155"/>
      <c r="DL72" s="155"/>
      <c r="DM72" s="189"/>
    </row>
    <row r="73" spans="2:125"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2"/>
      <c r="DB73" s="170"/>
      <c r="DC73" s="134"/>
      <c r="DE73" s="173"/>
      <c r="DG73" s="173"/>
      <c r="DI73" s="177"/>
    </row>
    <row r="74" spans="2:125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2"/>
      <c r="DB74" s="170"/>
      <c r="DC74" s="134"/>
      <c r="DE74" s="173"/>
      <c r="DG74" s="173"/>
      <c r="DI74" s="177"/>
    </row>
    <row r="75" spans="2:125"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2"/>
      <c r="DB75" s="170"/>
      <c r="DC75" s="134"/>
      <c r="DE75" s="173"/>
      <c r="DG75" s="173"/>
      <c r="DI75" s="177"/>
    </row>
    <row r="76" spans="2:125"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2"/>
      <c r="DB76" s="162"/>
      <c r="DC76" s="181"/>
      <c r="DE76" s="181"/>
    </row>
    <row r="77" spans="2:125"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2"/>
      <c r="DB77" s="171"/>
      <c r="DC77" s="134"/>
      <c r="DE77" s="173"/>
      <c r="DG77" s="173"/>
      <c r="DI77" s="173"/>
    </row>
    <row r="78" spans="2:125"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2"/>
      <c r="DB78" s="170"/>
      <c r="DC78" s="134"/>
      <c r="DE78" s="173"/>
      <c r="DG78" s="173"/>
      <c r="DI78" s="177"/>
      <c r="DK78" s="155"/>
      <c r="DL78" s="155"/>
      <c r="DM78" s="189"/>
    </row>
    <row r="79" spans="2:125">
      <c r="DB79" s="170"/>
      <c r="DC79" s="134"/>
      <c r="DE79" s="173"/>
      <c r="DG79" s="173"/>
      <c r="DI79" s="177"/>
      <c r="DK79" s="155"/>
      <c r="DL79" s="155"/>
      <c r="DM79" s="189"/>
    </row>
    <row r="81" spans="86:113"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95"/>
      <c r="DE81" s="195"/>
      <c r="DG81" s="195"/>
      <c r="DI81" s="195"/>
    </row>
    <row r="82" spans="86:113"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95"/>
      <c r="DE82" s="195"/>
      <c r="DG82" s="195"/>
      <c r="DI82" s="195"/>
    </row>
    <row r="83" spans="86:113"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95"/>
      <c r="DE83" s="195"/>
      <c r="DG83" s="195"/>
      <c r="DI83" s="195"/>
    </row>
    <row r="202" spans="106:113">
      <c r="DB202" s="196"/>
      <c r="DC202" s="197"/>
      <c r="DE202" s="197"/>
      <c r="DG202" s="197"/>
      <c r="DI202" s="197"/>
    </row>
    <row r="203" spans="106:113">
      <c r="DB203" s="196"/>
      <c r="DC203" s="197"/>
      <c r="DE203" s="197"/>
      <c r="DG203" s="197"/>
      <c r="DI203" s="197"/>
    </row>
    <row r="204" spans="106:113">
      <c r="DB204" s="196"/>
      <c r="DC204" s="197"/>
      <c r="DE204" s="197"/>
      <c r="DG204" s="197"/>
      <c r="DI204" s="197"/>
    </row>
    <row r="205" spans="106:113">
      <c r="DB205" s="196"/>
      <c r="DC205" s="197"/>
      <c r="DE205" s="197"/>
      <c r="DG205" s="197"/>
      <c r="DI205" s="197"/>
    </row>
    <row r="206" spans="106:113">
      <c r="DB206" s="196"/>
      <c r="DC206" s="197"/>
      <c r="DE206" s="197"/>
      <c r="DG206" s="197"/>
      <c r="DI206" s="197"/>
    </row>
    <row r="207" spans="106:113">
      <c r="DB207" s="196"/>
      <c r="DC207" s="197"/>
      <c r="DE207" s="197"/>
      <c r="DG207" s="197"/>
      <c r="DI207" s="197"/>
    </row>
  </sheetData>
  <mergeCells count="605">
    <mergeCell ref="B69:AY69"/>
    <mergeCell ref="B71:AY71"/>
    <mergeCell ref="O66:P66"/>
    <mergeCell ref="Q66:AB66"/>
    <mergeCell ref="AC66:AE66"/>
    <mergeCell ref="AI66:AJ66"/>
    <mergeCell ref="AK66:AM66"/>
    <mergeCell ref="O67:P67"/>
    <mergeCell ref="Q67:AB67"/>
    <mergeCell ref="AC67:AE67"/>
    <mergeCell ref="AI67:AJ67"/>
    <mergeCell ref="AK67:AM67"/>
    <mergeCell ref="B70:AY70"/>
    <mergeCell ref="O64:P64"/>
    <mergeCell ref="Q64:AB64"/>
    <mergeCell ref="AC64:AE64"/>
    <mergeCell ref="AI64:AJ64"/>
    <mergeCell ref="AK64:AM64"/>
    <mergeCell ref="O65:P65"/>
    <mergeCell ref="Q65:AB65"/>
    <mergeCell ref="AC65:AE65"/>
    <mergeCell ref="AI65:AJ65"/>
    <mergeCell ref="AK65:AM65"/>
    <mergeCell ref="O62:P62"/>
    <mergeCell ref="Q62:AB62"/>
    <mergeCell ref="AC62:AE62"/>
    <mergeCell ref="AI62:AJ62"/>
    <mergeCell ref="AK62:AM62"/>
    <mergeCell ref="O63:P63"/>
    <mergeCell ref="Q63:AB63"/>
    <mergeCell ref="AC63:AE63"/>
    <mergeCell ref="AI63:AJ63"/>
    <mergeCell ref="AK63:AM63"/>
    <mergeCell ref="AX58:AZ58"/>
    <mergeCell ref="AB59:AC59"/>
    <mergeCell ref="AD59:AO59"/>
    <mergeCell ref="AP59:AR59"/>
    <mergeCell ref="AS59:AT59"/>
    <mergeCell ref="AV59:AW59"/>
    <mergeCell ref="AX59:AZ59"/>
    <mergeCell ref="O61:AB61"/>
    <mergeCell ref="AC61:AE61"/>
    <mergeCell ref="AF61:AJ61"/>
    <mergeCell ref="AK61:AM61"/>
    <mergeCell ref="AX55:AZ55"/>
    <mergeCell ref="AB56:AC56"/>
    <mergeCell ref="AD56:AO56"/>
    <mergeCell ref="AP56:AR56"/>
    <mergeCell ref="AS56:AT56"/>
    <mergeCell ref="AV56:AW56"/>
    <mergeCell ref="AX56:AZ56"/>
    <mergeCell ref="AB57:AC57"/>
    <mergeCell ref="AD57:AO57"/>
    <mergeCell ref="AP57:AR57"/>
    <mergeCell ref="AS57:AT57"/>
    <mergeCell ref="AV57:AW57"/>
    <mergeCell ref="AX57:AZ57"/>
    <mergeCell ref="B59:C59"/>
    <mergeCell ref="D59:O59"/>
    <mergeCell ref="P59:R59"/>
    <mergeCell ref="S59:T59"/>
    <mergeCell ref="V59:W59"/>
    <mergeCell ref="X59:Z59"/>
    <mergeCell ref="AB53:AO53"/>
    <mergeCell ref="AP53:AR53"/>
    <mergeCell ref="AS53:AW53"/>
    <mergeCell ref="AB54:AC54"/>
    <mergeCell ref="AD54:AO54"/>
    <mergeCell ref="AP54:AR54"/>
    <mergeCell ref="AS54:AT54"/>
    <mergeCell ref="AV54:AW54"/>
    <mergeCell ref="AB55:AC55"/>
    <mergeCell ref="AD55:AO55"/>
    <mergeCell ref="AP55:AR55"/>
    <mergeCell ref="AS55:AT55"/>
    <mergeCell ref="AV55:AW55"/>
    <mergeCell ref="AB58:AC58"/>
    <mergeCell ref="AD58:AO58"/>
    <mergeCell ref="AP58:AR58"/>
    <mergeCell ref="AS58:AT58"/>
    <mergeCell ref="AV58:AW58"/>
    <mergeCell ref="B57:C57"/>
    <mergeCell ref="D57:O57"/>
    <mergeCell ref="P57:R57"/>
    <mergeCell ref="S57:T57"/>
    <mergeCell ref="V57:W57"/>
    <mergeCell ref="X57:Z57"/>
    <mergeCell ref="B58:C58"/>
    <mergeCell ref="D58:O58"/>
    <mergeCell ref="P58:R58"/>
    <mergeCell ref="S58:T58"/>
    <mergeCell ref="V58:W58"/>
    <mergeCell ref="X58:Z58"/>
    <mergeCell ref="B55:C55"/>
    <mergeCell ref="D55:O55"/>
    <mergeCell ref="P55:R55"/>
    <mergeCell ref="S55:T55"/>
    <mergeCell ref="V55:W55"/>
    <mergeCell ref="X55:Z55"/>
    <mergeCell ref="B56:C56"/>
    <mergeCell ref="D56:O56"/>
    <mergeCell ref="P56:R56"/>
    <mergeCell ref="S56:T56"/>
    <mergeCell ref="V56:W56"/>
    <mergeCell ref="X56:Z56"/>
    <mergeCell ref="A51:AZ51"/>
    <mergeCell ref="P53:R53"/>
    <mergeCell ref="X53:Z53"/>
    <mergeCell ref="B54:C54"/>
    <mergeCell ref="D54:O54"/>
    <mergeCell ref="P54:R54"/>
    <mergeCell ref="S54:T54"/>
    <mergeCell ref="V54:W54"/>
    <mergeCell ref="X54:Z54"/>
    <mergeCell ref="B53:O53"/>
    <mergeCell ref="S53:W53"/>
    <mergeCell ref="AX53:AZ53"/>
    <mergeCell ref="AX54:AZ54"/>
    <mergeCell ref="AY49:AZ49"/>
    <mergeCell ref="A47:C47"/>
    <mergeCell ref="A48:C48"/>
    <mergeCell ref="A49:C49"/>
    <mergeCell ref="D47:F47"/>
    <mergeCell ref="G47:I47"/>
    <mergeCell ref="J47:N47"/>
    <mergeCell ref="O47:AD47"/>
    <mergeCell ref="AF47:AU47"/>
    <mergeCell ref="AV47:AW47"/>
    <mergeCell ref="AY47:AZ47"/>
    <mergeCell ref="D48:F48"/>
    <mergeCell ref="G48:I48"/>
    <mergeCell ref="J48:N48"/>
    <mergeCell ref="O48:AD48"/>
    <mergeCell ref="AF48:AU48"/>
    <mergeCell ref="AV48:AW48"/>
    <mergeCell ref="AY48:AZ48"/>
    <mergeCell ref="J37:N37"/>
    <mergeCell ref="O37:AD37"/>
    <mergeCell ref="AF37:AU37"/>
    <mergeCell ref="D49:F49"/>
    <mergeCell ref="G49:I49"/>
    <mergeCell ref="J49:N49"/>
    <mergeCell ref="O49:AD49"/>
    <mergeCell ref="AF49:AU49"/>
    <mergeCell ref="AV49:AW49"/>
    <mergeCell ref="J39:N39"/>
    <mergeCell ref="O39:AD39"/>
    <mergeCell ref="AF39:AU39"/>
    <mergeCell ref="AV39:AW39"/>
    <mergeCell ref="AV46:AW46"/>
    <mergeCell ref="J43:N43"/>
    <mergeCell ref="O43:AD43"/>
    <mergeCell ref="AF43:AU43"/>
    <mergeCell ref="AV43:AW43"/>
    <mergeCell ref="AY39:AZ39"/>
    <mergeCell ref="A40:C40"/>
    <mergeCell ref="D40:F40"/>
    <mergeCell ref="G40:I40"/>
    <mergeCell ref="J40:N40"/>
    <mergeCell ref="O40:AD40"/>
    <mergeCell ref="AF40:AU40"/>
    <mergeCell ref="AV40:AW40"/>
    <mergeCell ref="AY40:AZ40"/>
    <mergeCell ref="A39:C39"/>
    <mergeCell ref="D39:F39"/>
    <mergeCell ref="G39:I39"/>
    <mergeCell ref="AY31:AZ31"/>
    <mergeCell ref="A38:C38"/>
    <mergeCell ref="D38:F38"/>
    <mergeCell ref="G38:I38"/>
    <mergeCell ref="J38:N38"/>
    <mergeCell ref="O38:AD38"/>
    <mergeCell ref="AF38:AU38"/>
    <mergeCell ref="AV38:AW38"/>
    <mergeCell ref="AY38:AZ38"/>
    <mergeCell ref="AY35:AZ35"/>
    <mergeCell ref="A36:C36"/>
    <mergeCell ref="D36:F36"/>
    <mergeCell ref="G36:I36"/>
    <mergeCell ref="J36:N36"/>
    <mergeCell ref="O36:AD36"/>
    <mergeCell ref="AF36:AU36"/>
    <mergeCell ref="AV36:AW36"/>
    <mergeCell ref="AV34:AW34"/>
    <mergeCell ref="AY34:AZ34"/>
    <mergeCell ref="AY37:AZ37"/>
    <mergeCell ref="AV37:AW37"/>
    <mergeCell ref="A37:C37"/>
    <mergeCell ref="D37:F37"/>
    <mergeCell ref="G37:I37"/>
    <mergeCell ref="AV21:AW21"/>
    <mergeCell ref="AY21:AZ21"/>
    <mergeCell ref="A22:C22"/>
    <mergeCell ref="D22:F22"/>
    <mergeCell ref="G22:I22"/>
    <mergeCell ref="J22:N22"/>
    <mergeCell ref="O22:AD22"/>
    <mergeCell ref="AF22:AU22"/>
    <mergeCell ref="AV22:AW22"/>
    <mergeCell ref="AY22:AZ22"/>
    <mergeCell ref="A21:C21"/>
    <mergeCell ref="D21:F21"/>
    <mergeCell ref="G21:I21"/>
    <mergeCell ref="J21:N21"/>
    <mergeCell ref="O21:AD21"/>
    <mergeCell ref="AF21:AU21"/>
    <mergeCell ref="AY29:AZ29"/>
    <mergeCell ref="A30:C30"/>
    <mergeCell ref="D30:F30"/>
    <mergeCell ref="G30:I30"/>
    <mergeCell ref="J30:N30"/>
    <mergeCell ref="O30:AD30"/>
    <mergeCell ref="AF30:AU30"/>
    <mergeCell ref="AV30:AW30"/>
    <mergeCell ref="AY30:AZ30"/>
    <mergeCell ref="A29:C29"/>
    <mergeCell ref="D29:F29"/>
    <mergeCell ref="G29:I29"/>
    <mergeCell ref="J29:N29"/>
    <mergeCell ref="O29:AD29"/>
    <mergeCell ref="AF29:AU29"/>
    <mergeCell ref="AY46:AZ46"/>
    <mergeCell ref="A46:C46"/>
    <mergeCell ref="D46:F46"/>
    <mergeCell ref="G46:I46"/>
    <mergeCell ref="J46:N46"/>
    <mergeCell ref="O46:AD46"/>
    <mergeCell ref="AF46:AU46"/>
    <mergeCell ref="AV44:AW44"/>
    <mergeCell ref="AY44:AZ44"/>
    <mergeCell ref="A45:C45"/>
    <mergeCell ref="D45:F45"/>
    <mergeCell ref="G45:I45"/>
    <mergeCell ref="J45:N45"/>
    <mergeCell ref="O45:AD45"/>
    <mergeCell ref="AF45:AU45"/>
    <mergeCell ref="AV45:AW45"/>
    <mergeCell ref="AY45:AZ45"/>
    <mergeCell ref="A44:C44"/>
    <mergeCell ref="D44:F44"/>
    <mergeCell ref="G44:I44"/>
    <mergeCell ref="J44:N44"/>
    <mergeCell ref="O44:AD44"/>
    <mergeCell ref="AF44:AU44"/>
    <mergeCell ref="AY43:AZ43"/>
    <mergeCell ref="A42:C42"/>
    <mergeCell ref="D42:F42"/>
    <mergeCell ref="G42:I42"/>
    <mergeCell ref="J42:N42"/>
    <mergeCell ref="O42:AD42"/>
    <mergeCell ref="AF42:AU42"/>
    <mergeCell ref="A43:C43"/>
    <mergeCell ref="D43:F43"/>
    <mergeCell ref="G43:I43"/>
    <mergeCell ref="A41:C41"/>
    <mergeCell ref="D41:F41"/>
    <mergeCell ref="G41:I41"/>
    <mergeCell ref="J41:N41"/>
    <mergeCell ref="O41:AD41"/>
    <mergeCell ref="AF41:AU41"/>
    <mergeCell ref="AV41:AW41"/>
    <mergeCell ref="AY41:AZ41"/>
    <mergeCell ref="AV42:AW42"/>
    <mergeCell ref="AY42:AZ42"/>
    <mergeCell ref="AY28:AZ28"/>
    <mergeCell ref="A32:C32"/>
    <mergeCell ref="D32:F32"/>
    <mergeCell ref="G32:I32"/>
    <mergeCell ref="J32:N32"/>
    <mergeCell ref="O32:AD32"/>
    <mergeCell ref="AF32:AU32"/>
    <mergeCell ref="AV32:AW32"/>
    <mergeCell ref="AY36:AZ36"/>
    <mergeCell ref="A35:C35"/>
    <mergeCell ref="D35:F35"/>
    <mergeCell ref="G35:I35"/>
    <mergeCell ref="J35:N35"/>
    <mergeCell ref="O35:AD35"/>
    <mergeCell ref="AF35:AU35"/>
    <mergeCell ref="AY32:AZ32"/>
    <mergeCell ref="A28:C28"/>
    <mergeCell ref="D28:F28"/>
    <mergeCell ref="G28:I28"/>
    <mergeCell ref="J28:N28"/>
    <mergeCell ref="O28:AD28"/>
    <mergeCell ref="AF28:AU28"/>
    <mergeCell ref="AV33:AW33"/>
    <mergeCell ref="AY33:AZ33"/>
    <mergeCell ref="A33:C33"/>
    <mergeCell ref="D33:F33"/>
    <mergeCell ref="G33:I33"/>
    <mergeCell ref="J33:N33"/>
    <mergeCell ref="O33:AD33"/>
    <mergeCell ref="AF33:AU33"/>
    <mergeCell ref="AV35:AW35"/>
    <mergeCell ref="AV28:AW28"/>
    <mergeCell ref="A34:C34"/>
    <mergeCell ref="D34:F34"/>
    <mergeCell ref="G34:I34"/>
    <mergeCell ref="J34:N34"/>
    <mergeCell ref="O34:AD34"/>
    <mergeCell ref="AF34:AU34"/>
    <mergeCell ref="A31:C31"/>
    <mergeCell ref="D31:F31"/>
    <mergeCell ref="G31:I31"/>
    <mergeCell ref="J31:N31"/>
    <mergeCell ref="O31:AD31"/>
    <mergeCell ref="AF31:AU31"/>
    <mergeCell ref="AV31:AW31"/>
    <mergeCell ref="AV29:AW29"/>
    <mergeCell ref="AY26:AZ26"/>
    <mergeCell ref="A27:C27"/>
    <mergeCell ref="D27:F27"/>
    <mergeCell ref="G27:I27"/>
    <mergeCell ref="J27:N27"/>
    <mergeCell ref="O27:AD27"/>
    <mergeCell ref="AF27:AU27"/>
    <mergeCell ref="AV27:AW27"/>
    <mergeCell ref="AY27:AZ27"/>
    <mergeCell ref="A26:C26"/>
    <mergeCell ref="D26:F26"/>
    <mergeCell ref="G26:I26"/>
    <mergeCell ref="J26:N26"/>
    <mergeCell ref="O26:AD26"/>
    <mergeCell ref="AF26:AU26"/>
    <mergeCell ref="AV26:AW26"/>
    <mergeCell ref="AY19:AZ19"/>
    <mergeCell ref="A23:C23"/>
    <mergeCell ref="D23:F23"/>
    <mergeCell ref="G23:I23"/>
    <mergeCell ref="J23:N23"/>
    <mergeCell ref="O23:AD23"/>
    <mergeCell ref="AF23:AU23"/>
    <mergeCell ref="AV23:AW23"/>
    <mergeCell ref="AY23:AZ23"/>
    <mergeCell ref="AV19:AW19"/>
    <mergeCell ref="A19:C19"/>
    <mergeCell ref="D19:F19"/>
    <mergeCell ref="G19:I19"/>
    <mergeCell ref="J19:N19"/>
    <mergeCell ref="O19:AD19"/>
    <mergeCell ref="AF19:AU19"/>
    <mergeCell ref="A20:C20"/>
    <mergeCell ref="D20:F20"/>
    <mergeCell ref="G20:I20"/>
    <mergeCell ref="J20:N20"/>
    <mergeCell ref="O20:AD20"/>
    <mergeCell ref="AF20:AU20"/>
    <mergeCell ref="AV20:AW20"/>
    <mergeCell ref="AY20:AZ20"/>
    <mergeCell ref="AY24:AZ24"/>
    <mergeCell ref="A25:C25"/>
    <mergeCell ref="D25:F25"/>
    <mergeCell ref="G25:I25"/>
    <mergeCell ref="J25:N25"/>
    <mergeCell ref="O25:AD25"/>
    <mergeCell ref="AF25:AU25"/>
    <mergeCell ref="AV25:AW25"/>
    <mergeCell ref="AY25:AZ25"/>
    <mergeCell ref="A24:C24"/>
    <mergeCell ref="D24:F24"/>
    <mergeCell ref="G24:I24"/>
    <mergeCell ref="J24:N24"/>
    <mergeCell ref="O24:AD24"/>
    <mergeCell ref="AV24:AW24"/>
    <mergeCell ref="AF24:AU24"/>
    <mergeCell ref="AY17:AZ17"/>
    <mergeCell ref="A18:C18"/>
    <mergeCell ref="D18:F18"/>
    <mergeCell ref="G18:I18"/>
    <mergeCell ref="J18:N18"/>
    <mergeCell ref="O18:AD18"/>
    <mergeCell ref="AF18:AU18"/>
    <mergeCell ref="AV18:AW18"/>
    <mergeCell ref="AY18:AZ18"/>
    <mergeCell ref="A17:C17"/>
    <mergeCell ref="D17:F17"/>
    <mergeCell ref="G17:I17"/>
    <mergeCell ref="J17:N17"/>
    <mergeCell ref="O17:AD17"/>
    <mergeCell ref="AF17:AU17"/>
    <mergeCell ref="AV17:AW17"/>
    <mergeCell ref="AY14:AZ14"/>
    <mergeCell ref="A10:C10"/>
    <mergeCell ref="D10:F10"/>
    <mergeCell ref="G10:I10"/>
    <mergeCell ref="J10:N10"/>
    <mergeCell ref="O10:AD10"/>
    <mergeCell ref="AF10:AU10"/>
    <mergeCell ref="AV15:AW15"/>
    <mergeCell ref="AY15:AZ15"/>
    <mergeCell ref="AV10:AW10"/>
    <mergeCell ref="AY10:AZ10"/>
    <mergeCell ref="A14:C14"/>
    <mergeCell ref="D14:F14"/>
    <mergeCell ref="G14:I14"/>
    <mergeCell ref="J14:N14"/>
    <mergeCell ref="O14:AD14"/>
    <mergeCell ref="AF14:AU14"/>
    <mergeCell ref="AV14:AW14"/>
    <mergeCell ref="A13:C13"/>
    <mergeCell ref="D13:F13"/>
    <mergeCell ref="G13:I13"/>
    <mergeCell ref="J13:N13"/>
    <mergeCell ref="O13:AD13"/>
    <mergeCell ref="AF13:AU13"/>
    <mergeCell ref="A16:C16"/>
    <mergeCell ref="D16:F16"/>
    <mergeCell ref="G16:I16"/>
    <mergeCell ref="J16:N16"/>
    <mergeCell ref="O16:AD16"/>
    <mergeCell ref="AF16:AU16"/>
    <mergeCell ref="AV16:AW16"/>
    <mergeCell ref="AY16:AZ16"/>
    <mergeCell ref="A15:C15"/>
    <mergeCell ref="D15:F15"/>
    <mergeCell ref="G15:I15"/>
    <mergeCell ref="J15:N15"/>
    <mergeCell ref="O15:AD15"/>
    <mergeCell ref="AF15:AU15"/>
    <mergeCell ref="A9:C9"/>
    <mergeCell ref="D9:F9"/>
    <mergeCell ref="G9:I9"/>
    <mergeCell ref="J9:N9"/>
    <mergeCell ref="O9:AD9"/>
    <mergeCell ref="AF9:AU9"/>
    <mergeCell ref="AV9:AW9"/>
    <mergeCell ref="AY9:AZ9"/>
    <mergeCell ref="A8:C8"/>
    <mergeCell ref="D8:F8"/>
    <mergeCell ref="G8:I8"/>
    <mergeCell ref="J8:N8"/>
    <mergeCell ref="O8:AD8"/>
    <mergeCell ref="AF8:AU8"/>
    <mergeCell ref="A7:C7"/>
    <mergeCell ref="D7:F7"/>
    <mergeCell ref="G7:I7"/>
    <mergeCell ref="J7:N7"/>
    <mergeCell ref="O7:AD7"/>
    <mergeCell ref="AF7:AU7"/>
    <mergeCell ref="AV7:AW7"/>
    <mergeCell ref="AY7:AZ7"/>
    <mergeCell ref="AV8:AW8"/>
    <mergeCell ref="AY8:AZ8"/>
    <mergeCell ref="AV5:AW5"/>
    <mergeCell ref="AY5:AZ5"/>
    <mergeCell ref="A2:AZ2"/>
    <mergeCell ref="A6:C6"/>
    <mergeCell ref="D6:F6"/>
    <mergeCell ref="G6:I6"/>
    <mergeCell ref="J6:N6"/>
    <mergeCell ref="O6:AD6"/>
    <mergeCell ref="AF6:AU6"/>
    <mergeCell ref="AV6:AW6"/>
    <mergeCell ref="O5:AD5"/>
    <mergeCell ref="AF5:AU5"/>
    <mergeCell ref="O4:AU4"/>
    <mergeCell ref="G4:I4"/>
    <mergeCell ref="A5:C5"/>
    <mergeCell ref="D5:F5"/>
    <mergeCell ref="G5:I5"/>
    <mergeCell ref="J5:N5"/>
    <mergeCell ref="A4:C4"/>
    <mergeCell ref="D4:F4"/>
    <mergeCell ref="J4:N4"/>
    <mergeCell ref="AV4:AZ4"/>
    <mergeCell ref="AY6:AZ6"/>
    <mergeCell ref="AV13:AW13"/>
    <mergeCell ref="AY13:AZ13"/>
    <mergeCell ref="A11:C11"/>
    <mergeCell ref="D11:F11"/>
    <mergeCell ref="G11:I11"/>
    <mergeCell ref="J11:N11"/>
    <mergeCell ref="O11:AD11"/>
    <mergeCell ref="AF11:AU11"/>
    <mergeCell ref="AV11:AW11"/>
    <mergeCell ref="AY11:AZ11"/>
    <mergeCell ref="A12:C12"/>
    <mergeCell ref="D12:F12"/>
    <mergeCell ref="G12:I12"/>
    <mergeCell ref="J12:N12"/>
    <mergeCell ref="O12:AD12"/>
    <mergeCell ref="AF12:AU12"/>
    <mergeCell ref="AV12:AW12"/>
    <mergeCell ref="AY12:AZ12"/>
    <mergeCell ref="BC14:BP14"/>
    <mergeCell ref="BQ14:BS14"/>
    <mergeCell ref="BT14:BX14"/>
    <mergeCell ref="BY14:CA14"/>
    <mergeCell ref="BC15:BD15"/>
    <mergeCell ref="BE15:BP15"/>
    <mergeCell ref="BQ15:BS15"/>
    <mergeCell ref="BT15:BU15"/>
    <mergeCell ref="BW15:BX15"/>
    <mergeCell ref="BY15:CA15"/>
    <mergeCell ref="BC16:BD16"/>
    <mergeCell ref="BE16:BP16"/>
    <mergeCell ref="BQ16:BS16"/>
    <mergeCell ref="BT16:BU16"/>
    <mergeCell ref="BW16:BX16"/>
    <mergeCell ref="BY16:CA16"/>
    <mergeCell ref="BC17:BD17"/>
    <mergeCell ref="BE17:BP17"/>
    <mergeCell ref="BQ17:BS17"/>
    <mergeCell ref="BT17:BU17"/>
    <mergeCell ref="BW17:BX17"/>
    <mergeCell ref="BY17:CA17"/>
    <mergeCell ref="BC18:BD18"/>
    <mergeCell ref="BE18:BP18"/>
    <mergeCell ref="BQ18:BS18"/>
    <mergeCell ref="BT18:BU18"/>
    <mergeCell ref="BW18:BX18"/>
    <mergeCell ref="BY18:CA18"/>
    <mergeCell ref="BC19:BD19"/>
    <mergeCell ref="BE19:BP19"/>
    <mergeCell ref="BQ19:BS19"/>
    <mergeCell ref="BT19:BU19"/>
    <mergeCell ref="BW19:BX19"/>
    <mergeCell ref="BY19:CA19"/>
    <mergeCell ref="BC20:BD20"/>
    <mergeCell ref="BE20:BP20"/>
    <mergeCell ref="BQ20:BS20"/>
    <mergeCell ref="BT20:BU20"/>
    <mergeCell ref="BW20:BX20"/>
    <mergeCell ref="BY20:CA20"/>
    <mergeCell ref="BC22:BP22"/>
    <mergeCell ref="BQ22:BS22"/>
    <mergeCell ref="BT22:BX22"/>
    <mergeCell ref="BY22:CA22"/>
    <mergeCell ref="BC23:BD23"/>
    <mergeCell ref="BE23:BP23"/>
    <mergeCell ref="BQ23:BS23"/>
    <mergeCell ref="BT23:BU23"/>
    <mergeCell ref="BW23:BX23"/>
    <mergeCell ref="BY23:CA23"/>
    <mergeCell ref="BC24:BD24"/>
    <mergeCell ref="BE24:BP24"/>
    <mergeCell ref="BQ24:BS24"/>
    <mergeCell ref="BT24:BU24"/>
    <mergeCell ref="BW24:BX24"/>
    <mergeCell ref="BY24:CA24"/>
    <mergeCell ref="BC25:BD25"/>
    <mergeCell ref="BE25:BP25"/>
    <mergeCell ref="BQ25:BS25"/>
    <mergeCell ref="BT25:BU25"/>
    <mergeCell ref="BW25:BX25"/>
    <mergeCell ref="BY25:CA25"/>
    <mergeCell ref="BC26:BD26"/>
    <mergeCell ref="BE26:BP26"/>
    <mergeCell ref="BQ26:BS26"/>
    <mergeCell ref="BT26:BU26"/>
    <mergeCell ref="BW26:BX26"/>
    <mergeCell ref="BY26:CA26"/>
    <mergeCell ref="BC27:BD27"/>
    <mergeCell ref="BE27:BP27"/>
    <mergeCell ref="BQ27:BS27"/>
    <mergeCell ref="BT27:BU27"/>
    <mergeCell ref="BW27:BX27"/>
    <mergeCell ref="BY27:CA27"/>
    <mergeCell ref="BC28:BD28"/>
    <mergeCell ref="BE28:BP28"/>
    <mergeCell ref="BQ28:BS28"/>
    <mergeCell ref="BT28:BU28"/>
    <mergeCell ref="BW28:BX28"/>
    <mergeCell ref="BY28:CA28"/>
    <mergeCell ref="BC30:BP30"/>
    <mergeCell ref="BQ30:BS30"/>
    <mergeCell ref="BT30:BX30"/>
    <mergeCell ref="BY30:CA30"/>
    <mergeCell ref="BC31:BD31"/>
    <mergeCell ref="BE31:BP31"/>
    <mergeCell ref="BQ31:BS31"/>
    <mergeCell ref="BT31:BU31"/>
    <mergeCell ref="BW31:BX31"/>
    <mergeCell ref="BY31:CA31"/>
    <mergeCell ref="BC32:BD32"/>
    <mergeCell ref="BE32:BP32"/>
    <mergeCell ref="BQ32:BS32"/>
    <mergeCell ref="BT32:BU32"/>
    <mergeCell ref="BW32:BX32"/>
    <mergeCell ref="BY32:CA32"/>
    <mergeCell ref="BC33:BD33"/>
    <mergeCell ref="BE33:BP33"/>
    <mergeCell ref="BQ33:BS33"/>
    <mergeCell ref="BT33:BU33"/>
    <mergeCell ref="BW33:BX33"/>
    <mergeCell ref="BY33:CA33"/>
    <mergeCell ref="BC36:BD36"/>
    <mergeCell ref="BE36:BP36"/>
    <mergeCell ref="BQ36:BS36"/>
    <mergeCell ref="BT36:BU36"/>
    <mergeCell ref="BW36:BX36"/>
    <mergeCell ref="BY36:CA36"/>
    <mergeCell ref="BC34:BD34"/>
    <mergeCell ref="BE34:BP34"/>
    <mergeCell ref="BQ34:BS34"/>
    <mergeCell ref="BT34:BU34"/>
    <mergeCell ref="BW34:BX34"/>
    <mergeCell ref="BY34:CA34"/>
    <mergeCell ref="BC35:BD35"/>
    <mergeCell ref="BE35:BP35"/>
    <mergeCell ref="BQ35:BS35"/>
    <mergeCell ref="BT35:BU35"/>
    <mergeCell ref="BW35:BX35"/>
    <mergeCell ref="BY35:CA35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07"/>
  <sheetViews>
    <sheetView showGridLines="0" zoomScaleNormal="100" workbookViewId="0">
      <selection activeCell="DQ6" sqref="DQ6"/>
    </sheetView>
  </sheetViews>
  <sheetFormatPr baseColWidth="10" defaultRowHeight="15"/>
  <cols>
    <col min="1" max="14" width="1.7109375" style="53" customWidth="1"/>
    <col min="15" max="30" width="1.7109375" style="56" customWidth="1"/>
    <col min="31" max="31" width="1.7109375" style="54" customWidth="1"/>
    <col min="32" max="47" width="1.7109375" style="56" customWidth="1"/>
    <col min="48" max="49" width="1.7109375" style="53" customWidth="1"/>
    <col min="50" max="50" width="1.7109375" style="54" customWidth="1"/>
    <col min="51" max="52" width="1.7109375" style="53" customWidth="1"/>
    <col min="53" max="53" width="1.7109375" style="82" customWidth="1"/>
    <col min="54" max="54" width="1.7109375" style="106" hidden="1" customWidth="1"/>
    <col min="55" max="85" width="1.7109375" style="82" hidden="1" customWidth="1"/>
    <col min="86" max="86" width="2.7109375" style="155" hidden="1" customWidth="1"/>
    <col min="87" max="87" width="2.85546875" style="155" hidden="1" customWidth="1"/>
    <col min="88" max="88" width="2.140625" style="155" hidden="1" customWidth="1"/>
    <col min="89" max="89" width="2.85546875" style="155" hidden="1" customWidth="1"/>
    <col min="90" max="102" width="1.7109375" style="155" hidden="1" customWidth="1"/>
    <col min="103" max="103" width="2.85546875" style="156" hidden="1" customWidth="1"/>
    <col min="104" max="104" width="1.7109375" style="156" hidden="1" customWidth="1"/>
    <col min="105" max="105" width="16.7109375" style="155" hidden="1" customWidth="1"/>
    <col min="106" max="106" width="3.28515625" style="155" hidden="1" customWidth="1"/>
    <col min="107" max="107" width="2.28515625" style="158" hidden="1" customWidth="1"/>
    <col min="108" max="108" width="2.28515625" style="159" hidden="1" customWidth="1"/>
    <col min="109" max="109" width="2.28515625" style="158" hidden="1" customWidth="1"/>
    <col min="110" max="110" width="2.28515625" style="159" hidden="1" customWidth="1"/>
    <col min="111" max="111" width="2.28515625" style="181" hidden="1" customWidth="1"/>
    <col min="112" max="112" width="2.85546875" style="159" hidden="1" customWidth="1"/>
    <col min="113" max="113" width="2.28515625" style="181" hidden="1" customWidth="1"/>
    <col min="114" max="115" width="2.28515625" style="160" hidden="1" customWidth="1"/>
    <col min="116" max="116" width="10" style="160" hidden="1" customWidth="1"/>
    <col min="117" max="117" width="3.5703125" style="161" hidden="1" customWidth="1"/>
    <col min="118" max="118" width="2.140625" style="160" hidden="1" customWidth="1"/>
    <col min="119" max="119" width="2.42578125" style="198" hidden="1" customWidth="1"/>
    <col min="120" max="120" width="0" style="212" hidden="1" customWidth="1"/>
  </cols>
  <sheetData>
    <row r="1" spans="1:120" s="53" customFormat="1" ht="10.9" customHeight="1"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4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X1" s="54"/>
      <c r="BA1" s="82"/>
      <c r="BB1" s="106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6"/>
      <c r="CZ1" s="156"/>
      <c r="DA1" s="155"/>
      <c r="DB1" s="157"/>
      <c r="DC1" s="158"/>
      <c r="DD1" s="159"/>
      <c r="DE1" s="158"/>
      <c r="DF1" s="159"/>
      <c r="DG1" s="158"/>
      <c r="DH1" s="159"/>
      <c r="DI1" s="158"/>
      <c r="DJ1" s="160"/>
      <c r="DK1" s="160"/>
      <c r="DL1" s="160"/>
      <c r="DM1" s="161"/>
      <c r="DN1" s="160"/>
      <c r="DO1" s="198"/>
      <c r="DP1" s="82"/>
    </row>
    <row r="2" spans="1:120" s="53" customFormat="1" ht="26.25">
      <c r="A2" s="306" t="s">
        <v>103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82"/>
      <c r="BB2" s="106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7"/>
      <c r="DC2" s="158"/>
      <c r="DD2" s="159"/>
      <c r="DE2" s="158"/>
      <c r="DF2" s="159"/>
      <c r="DG2" s="158"/>
      <c r="DH2" s="159"/>
      <c r="DI2" s="158"/>
      <c r="DJ2" s="155"/>
      <c r="DK2" s="155"/>
      <c r="DL2" s="162"/>
      <c r="DM2" s="163"/>
      <c r="DN2" s="162"/>
      <c r="DO2" s="199"/>
      <c r="DP2" s="82"/>
    </row>
    <row r="3" spans="1:120" s="53" customFormat="1" ht="10.9" customHeight="1" thickBot="1"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4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X3" s="54"/>
      <c r="BA3" s="82"/>
      <c r="BB3" s="106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57"/>
      <c r="DC3" s="158"/>
      <c r="DD3" s="165"/>
      <c r="DE3" s="158"/>
      <c r="DF3" s="165"/>
      <c r="DG3" s="158"/>
      <c r="DH3" s="165"/>
      <c r="DI3" s="158"/>
      <c r="DJ3" s="164"/>
      <c r="DK3" s="164"/>
      <c r="DL3" s="166"/>
      <c r="DM3" s="167"/>
      <c r="DN3" s="166"/>
      <c r="DO3" s="200"/>
      <c r="DP3" s="82"/>
    </row>
    <row r="4" spans="1:120" s="55" customFormat="1" ht="15.75" thickBot="1">
      <c r="A4" s="315" t="s">
        <v>15</v>
      </c>
      <c r="B4" s="310"/>
      <c r="C4" s="310"/>
      <c r="D4" s="310" t="s">
        <v>16</v>
      </c>
      <c r="E4" s="310"/>
      <c r="F4" s="310"/>
      <c r="G4" s="310" t="s">
        <v>21</v>
      </c>
      <c r="H4" s="310"/>
      <c r="I4" s="310"/>
      <c r="J4" s="310" t="s">
        <v>17</v>
      </c>
      <c r="K4" s="310"/>
      <c r="L4" s="310"/>
      <c r="M4" s="310"/>
      <c r="N4" s="310"/>
      <c r="O4" s="310" t="s">
        <v>19</v>
      </c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 t="s">
        <v>18</v>
      </c>
      <c r="AW4" s="310"/>
      <c r="AX4" s="310"/>
      <c r="AY4" s="310"/>
      <c r="AZ4" s="316"/>
      <c r="BA4" s="168"/>
      <c r="BB4" s="201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57"/>
      <c r="DC4" s="158"/>
      <c r="DD4" s="165"/>
      <c r="DE4" s="158"/>
      <c r="DF4" s="165"/>
      <c r="DG4" s="158"/>
      <c r="DH4" s="165"/>
      <c r="DI4" s="158"/>
      <c r="DJ4" s="164"/>
      <c r="DK4" s="164"/>
      <c r="DL4" s="166"/>
      <c r="DM4" s="167"/>
      <c r="DN4" s="166"/>
      <c r="DO4" s="200"/>
      <c r="DP4" s="168"/>
    </row>
    <row r="5" spans="1:120" s="53" customFormat="1" ht="15.75">
      <c r="A5" s="311">
        <v>46</v>
      </c>
      <c r="B5" s="312"/>
      <c r="C5" s="312"/>
      <c r="D5" s="313">
        <v>1</v>
      </c>
      <c r="E5" s="313"/>
      <c r="F5" s="313"/>
      <c r="G5" s="313" t="s">
        <v>31</v>
      </c>
      <c r="H5" s="313"/>
      <c r="I5" s="313"/>
      <c r="J5" s="314">
        <v>0.58333333333333337</v>
      </c>
      <c r="K5" s="313"/>
      <c r="L5" s="313"/>
      <c r="M5" s="313"/>
      <c r="N5" s="313"/>
      <c r="O5" s="380" t="str">
        <f>Teilnehmer!AG25</f>
        <v>RW Essen</v>
      </c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65" t="s">
        <v>25</v>
      </c>
      <c r="AF5" s="381" t="str">
        <f>Teilnehmer!AG26</f>
        <v>SC Lüdenscheid</v>
      </c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9"/>
      <c r="AV5" s="303">
        <v>2</v>
      </c>
      <c r="AW5" s="304"/>
      <c r="AX5" s="93" t="s">
        <v>20</v>
      </c>
      <c r="AY5" s="304">
        <v>0</v>
      </c>
      <c r="AZ5" s="305"/>
      <c r="BA5" s="82"/>
      <c r="BB5" s="106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134">
        <f>IF(ISBLANK(AY5),"0",IF(AV5&gt;AY5,3,IF(AV5=AY5,1,0)))</f>
        <v>3</v>
      </c>
      <c r="CI5" s="169" t="s">
        <v>20</v>
      </c>
      <c r="CJ5" s="134" t="str">
        <f t="shared" ref="CJ5:CJ34" si="0">IF(ISBLANK(Y5),"0",IF(Y5&gt;V5,3,IF(Y5=V5,1,0)))</f>
        <v>0</v>
      </c>
      <c r="CK5" s="134" t="s">
        <v>126</v>
      </c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 t="s">
        <v>20</v>
      </c>
      <c r="CY5" s="134">
        <f>IF(ISBLANK(AY5),"0",IF(AY5&gt;AV5,3,IF(AY5=AV5,1,0)))</f>
        <v>0</v>
      </c>
      <c r="CZ5" s="164"/>
      <c r="DA5" s="171" t="s">
        <v>130</v>
      </c>
      <c r="DB5" s="134"/>
      <c r="DC5" s="172"/>
      <c r="DD5" s="173"/>
      <c r="DE5" s="172"/>
      <c r="DF5" s="173"/>
      <c r="DG5" s="172"/>
      <c r="DH5" s="173" t="s">
        <v>28</v>
      </c>
      <c r="DI5" s="174" t="s">
        <v>29</v>
      </c>
      <c r="DJ5" s="174"/>
      <c r="DK5" s="174" t="s">
        <v>30</v>
      </c>
      <c r="DL5" s="175"/>
      <c r="DM5" s="174"/>
      <c r="DN5" s="174"/>
      <c r="DO5" s="82"/>
      <c r="DP5" s="82"/>
    </row>
    <row r="6" spans="1:120" s="53" customFormat="1" ht="15.75">
      <c r="A6" s="296">
        <f>A5+1</f>
        <v>47</v>
      </c>
      <c r="B6" s="297"/>
      <c r="C6" s="297"/>
      <c r="D6" s="298">
        <v>2</v>
      </c>
      <c r="E6" s="298"/>
      <c r="F6" s="298"/>
      <c r="G6" s="298" t="s">
        <v>31</v>
      </c>
      <c r="H6" s="298"/>
      <c r="I6" s="298"/>
      <c r="J6" s="299">
        <f>J5</f>
        <v>0.58333333333333337</v>
      </c>
      <c r="K6" s="298"/>
      <c r="L6" s="298"/>
      <c r="M6" s="298"/>
      <c r="N6" s="298"/>
      <c r="O6" s="331" t="str">
        <f>Teilnehmer!AG27</f>
        <v>Hombrucher SV</v>
      </c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64" t="s">
        <v>25</v>
      </c>
      <c r="AF6" s="333" t="str">
        <f>Teilnehmer!AG28</f>
        <v>FC Stoppenberg</v>
      </c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2"/>
      <c r="AV6" s="293">
        <v>3</v>
      </c>
      <c r="AW6" s="294"/>
      <c r="AX6" s="92" t="s">
        <v>20</v>
      </c>
      <c r="AY6" s="294">
        <v>1</v>
      </c>
      <c r="AZ6" s="295"/>
      <c r="BA6" s="82"/>
      <c r="BB6" s="106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134">
        <f t="shared" ref="CH6:CH34" si="1">IF(ISBLANK(AY6),"0",IF(AV6&gt;AY6,3,IF(AV6=AY6,1,0)))</f>
        <v>3</v>
      </c>
      <c r="CI6" s="169" t="s">
        <v>20</v>
      </c>
      <c r="CJ6" s="134" t="str">
        <f t="shared" si="0"/>
        <v>0</v>
      </c>
      <c r="CK6" s="134" t="s">
        <v>126</v>
      </c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 t="s">
        <v>20</v>
      </c>
      <c r="CY6" s="134">
        <f t="shared" ref="CY6:CY34" si="2">IF(ISBLANK(AY6),"0",IF(AY6&gt;AV6,3,IF(AY6=AV6,1,0)))</f>
        <v>0</v>
      </c>
      <c r="CZ6" s="164"/>
      <c r="DA6" s="176" t="str">
        <f>Teilnehmer!AG25</f>
        <v>RW Essen</v>
      </c>
      <c r="DB6" s="134">
        <f>SUMIF(O:O,DA6,CH:CH)</f>
        <v>9</v>
      </c>
      <c r="DC6" s="172">
        <f>SUMIF(AF:AF,DA6,CY:CY)</f>
        <v>6</v>
      </c>
      <c r="DD6" s="173">
        <f>SUMIF(O:O,DA6,AV:AV)</f>
        <v>9</v>
      </c>
      <c r="DE6" s="172">
        <f>SUMIF(AF:AF,DA6,AY:AY)</f>
        <v>3</v>
      </c>
      <c r="DF6" s="173">
        <f>SUMIF(O:O,DA6,AY:AY)</f>
        <v>2</v>
      </c>
      <c r="DG6" s="172">
        <f>SUMIF(AF:AF,DA6,AV:AV)</f>
        <v>0</v>
      </c>
      <c r="DH6" s="177">
        <f>DB6+DC6</f>
        <v>15</v>
      </c>
      <c r="DI6" s="174">
        <f>DD6+DE6</f>
        <v>12</v>
      </c>
      <c r="DJ6" s="174">
        <f>DF6+DG6</f>
        <v>2</v>
      </c>
      <c r="DK6" s="174">
        <f>DI6-DJ6</f>
        <v>10</v>
      </c>
      <c r="DL6" s="175">
        <f>DH6+DK6/100+DI6/10000+6/100000</f>
        <v>15.10126</v>
      </c>
      <c r="DM6" s="174">
        <f>RANK(DL6,$DL$6:$DL$11,0)</f>
        <v>1</v>
      </c>
      <c r="DN6" s="178" t="str">
        <f>DA6</f>
        <v>RW Essen</v>
      </c>
      <c r="DO6" s="82"/>
      <c r="DP6" s="82"/>
    </row>
    <row r="7" spans="1:120" s="53" customFormat="1" ht="15.75">
      <c r="A7" s="296">
        <f t="shared" ref="A7:A10" si="3">A6+1</f>
        <v>48</v>
      </c>
      <c r="B7" s="297"/>
      <c r="C7" s="297"/>
      <c r="D7" s="298">
        <v>3</v>
      </c>
      <c r="E7" s="298"/>
      <c r="F7" s="298"/>
      <c r="G7" s="298" t="s">
        <v>31</v>
      </c>
      <c r="H7" s="298"/>
      <c r="I7" s="298"/>
      <c r="J7" s="299">
        <f>J6</f>
        <v>0.58333333333333337</v>
      </c>
      <c r="K7" s="298"/>
      <c r="L7" s="298"/>
      <c r="M7" s="298"/>
      <c r="N7" s="298"/>
      <c r="O7" s="331" t="str">
        <f>Teilnehmer!AG29</f>
        <v>(TSV Hertinghausen) n.a.</v>
      </c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64" t="s">
        <v>25</v>
      </c>
      <c r="AF7" s="333" t="str">
        <f>Teilnehmer!AG30</f>
        <v>SW Silschede</v>
      </c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2"/>
      <c r="AV7" s="293">
        <v>0</v>
      </c>
      <c r="AW7" s="294"/>
      <c r="AX7" s="92" t="s">
        <v>20</v>
      </c>
      <c r="AY7" s="294">
        <v>2</v>
      </c>
      <c r="AZ7" s="295"/>
      <c r="BA7" s="82"/>
      <c r="BB7" s="106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134">
        <f t="shared" si="1"/>
        <v>0</v>
      </c>
      <c r="CI7" s="169" t="s">
        <v>20</v>
      </c>
      <c r="CJ7" s="134" t="str">
        <f t="shared" si="0"/>
        <v>0</v>
      </c>
      <c r="CK7" s="134" t="s">
        <v>126</v>
      </c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 t="s">
        <v>20</v>
      </c>
      <c r="CY7" s="134">
        <f t="shared" si="2"/>
        <v>3</v>
      </c>
      <c r="CZ7" s="179"/>
      <c r="DA7" s="176" t="str">
        <f>Teilnehmer!AG26</f>
        <v>SC Lüdenscheid</v>
      </c>
      <c r="DB7" s="134">
        <f t="shared" ref="DB7:DB11" si="4">SUMIF(O:O,DA7,CH:CH)</f>
        <v>9</v>
      </c>
      <c r="DC7" s="172">
        <f t="shared" ref="DC7:DC11" si="5">SUMIF(AF:AF,DA7,CY:CY)</f>
        <v>1</v>
      </c>
      <c r="DD7" s="173">
        <f t="shared" ref="DD7:DD11" si="6">SUMIF(O:O,DA7,AV:AV)</f>
        <v>6</v>
      </c>
      <c r="DE7" s="172">
        <f t="shared" ref="DE7:DE11" si="7">SUMIF(AF:AF,DA7,AY:AY)</f>
        <v>0</v>
      </c>
      <c r="DF7" s="173">
        <f t="shared" ref="DF7:DF11" si="8">SUMIF(O:O,DA7,AY:AY)</f>
        <v>1</v>
      </c>
      <c r="DG7" s="172">
        <f t="shared" ref="DG7:DG11" si="9">SUMIF(AF:AF,DA7,AV:AV)</f>
        <v>2</v>
      </c>
      <c r="DH7" s="177">
        <f t="shared" ref="DH7:DH11" si="10">DB7+DC7</f>
        <v>10</v>
      </c>
      <c r="DI7" s="174">
        <f t="shared" ref="DI7:DI11" si="11">DD7+DE7</f>
        <v>6</v>
      </c>
      <c r="DJ7" s="174">
        <f t="shared" ref="DJ7:DJ11" si="12">DF7+DG7</f>
        <v>3</v>
      </c>
      <c r="DK7" s="174">
        <f t="shared" ref="DK7:DK11" si="13">DI7-DJ7</f>
        <v>3</v>
      </c>
      <c r="DL7" s="175">
        <f>DH7+DK7/100+DI7/10000+5/100000</f>
        <v>10.03065</v>
      </c>
      <c r="DM7" s="174">
        <f t="shared" ref="DM7:DM11" si="14">RANK(DL7,$DL$6:$DL$11,0)</f>
        <v>3</v>
      </c>
      <c r="DN7" s="178" t="str">
        <f t="shared" ref="DN7:DN11" si="15">DA7</f>
        <v>SC Lüdenscheid</v>
      </c>
      <c r="DO7" s="82"/>
      <c r="DP7" s="82"/>
    </row>
    <row r="8" spans="1:120" s="53" customFormat="1" ht="15.75">
      <c r="A8" s="320">
        <f t="shared" si="3"/>
        <v>49</v>
      </c>
      <c r="B8" s="321"/>
      <c r="C8" s="321"/>
      <c r="D8" s="322">
        <f>D5</f>
        <v>1</v>
      </c>
      <c r="E8" s="322"/>
      <c r="F8" s="322"/>
      <c r="G8" s="322" t="s">
        <v>32</v>
      </c>
      <c r="H8" s="322"/>
      <c r="I8" s="322"/>
      <c r="J8" s="323">
        <f>J5+Teilnehmer!$N$14+Teilnehmer!$AC$14</f>
        <v>0.59375</v>
      </c>
      <c r="K8" s="322"/>
      <c r="L8" s="322"/>
      <c r="M8" s="322"/>
      <c r="N8" s="322"/>
      <c r="O8" s="327" t="str">
        <f>Teilnehmer!S33</f>
        <v>SG Wattenscheid 09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98" t="s">
        <v>25</v>
      </c>
      <c r="AF8" s="329" t="str">
        <f>Teilnehmer!S34</f>
        <v>Westfalia Rhynern</v>
      </c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6"/>
      <c r="AV8" s="317">
        <v>2</v>
      </c>
      <c r="AW8" s="318"/>
      <c r="AX8" s="99" t="s">
        <v>20</v>
      </c>
      <c r="AY8" s="318">
        <v>2</v>
      </c>
      <c r="AZ8" s="319"/>
      <c r="BA8" s="82"/>
      <c r="BB8" s="106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134">
        <f t="shared" si="1"/>
        <v>1</v>
      </c>
      <c r="CI8" s="169" t="s">
        <v>20</v>
      </c>
      <c r="CJ8" s="134" t="str">
        <f t="shared" si="0"/>
        <v>0</v>
      </c>
      <c r="CK8" s="134" t="s">
        <v>126</v>
      </c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 t="s">
        <v>20</v>
      </c>
      <c r="CY8" s="134">
        <f t="shared" si="2"/>
        <v>1</v>
      </c>
      <c r="CZ8" s="179"/>
      <c r="DA8" s="176" t="str">
        <f>Teilnehmer!AG27</f>
        <v>Hombrucher SV</v>
      </c>
      <c r="DB8" s="134">
        <f t="shared" si="4"/>
        <v>6</v>
      </c>
      <c r="DC8" s="172">
        <f t="shared" si="5"/>
        <v>0</v>
      </c>
      <c r="DD8" s="173">
        <f t="shared" si="6"/>
        <v>5</v>
      </c>
      <c r="DE8" s="172">
        <f t="shared" si="7"/>
        <v>2</v>
      </c>
      <c r="DF8" s="173">
        <f t="shared" si="8"/>
        <v>1</v>
      </c>
      <c r="DG8" s="172">
        <f t="shared" si="9"/>
        <v>5</v>
      </c>
      <c r="DH8" s="177">
        <f t="shared" si="10"/>
        <v>6</v>
      </c>
      <c r="DI8" s="174">
        <f t="shared" si="11"/>
        <v>7</v>
      </c>
      <c r="DJ8" s="174">
        <f t="shared" si="12"/>
        <v>6</v>
      </c>
      <c r="DK8" s="174">
        <f t="shared" si="13"/>
        <v>1</v>
      </c>
      <c r="DL8" s="175">
        <f>DH8+DK8/100+DI8/10000+4/100000</f>
        <v>6.0107400000000002</v>
      </c>
      <c r="DM8" s="174">
        <f t="shared" si="14"/>
        <v>4</v>
      </c>
      <c r="DN8" s="178" t="str">
        <f t="shared" si="15"/>
        <v>Hombrucher SV</v>
      </c>
      <c r="DO8" s="82"/>
      <c r="DP8" s="82"/>
    </row>
    <row r="9" spans="1:120" s="53" customFormat="1" ht="15.75">
      <c r="A9" s="320">
        <f t="shared" si="3"/>
        <v>50</v>
      </c>
      <c r="B9" s="321"/>
      <c r="C9" s="321"/>
      <c r="D9" s="322">
        <f t="shared" ref="D9:D10" si="16">D6</f>
        <v>2</v>
      </c>
      <c r="E9" s="322"/>
      <c r="F9" s="322"/>
      <c r="G9" s="322" t="s">
        <v>32</v>
      </c>
      <c r="H9" s="322"/>
      <c r="I9" s="322"/>
      <c r="J9" s="323">
        <f>J6+Teilnehmer!$N$14+Teilnehmer!$AC$14</f>
        <v>0.59375</v>
      </c>
      <c r="K9" s="322"/>
      <c r="L9" s="322"/>
      <c r="M9" s="322"/>
      <c r="N9" s="322"/>
      <c r="O9" s="327" t="str">
        <f>Teilnehmer!S35</f>
        <v>TuSEM Essen</v>
      </c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98" t="s">
        <v>25</v>
      </c>
      <c r="AF9" s="329" t="str">
        <f>Teilnehmer!S36</f>
        <v>Tuspo Saarn</v>
      </c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6"/>
      <c r="AV9" s="317">
        <v>3</v>
      </c>
      <c r="AW9" s="318"/>
      <c r="AX9" s="125" t="s">
        <v>20</v>
      </c>
      <c r="AY9" s="318">
        <v>1</v>
      </c>
      <c r="AZ9" s="319"/>
      <c r="BA9" s="82"/>
      <c r="BB9" s="106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134">
        <f t="shared" si="1"/>
        <v>3</v>
      </c>
      <c r="CI9" s="169" t="s">
        <v>20</v>
      </c>
      <c r="CJ9" s="134" t="str">
        <f t="shared" si="0"/>
        <v>0</v>
      </c>
      <c r="CK9" s="134" t="s">
        <v>126</v>
      </c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 t="s">
        <v>20</v>
      </c>
      <c r="CY9" s="134">
        <f t="shared" si="2"/>
        <v>0</v>
      </c>
      <c r="CZ9" s="180"/>
      <c r="DA9" s="176" t="str">
        <f>Teilnehmer!AG28</f>
        <v>FC Stoppenberg</v>
      </c>
      <c r="DB9" s="134">
        <f t="shared" si="4"/>
        <v>3</v>
      </c>
      <c r="DC9" s="172">
        <f t="shared" si="5"/>
        <v>0</v>
      </c>
      <c r="DD9" s="173">
        <f t="shared" si="6"/>
        <v>2</v>
      </c>
      <c r="DE9" s="172">
        <f t="shared" si="7"/>
        <v>2</v>
      </c>
      <c r="DF9" s="173">
        <f t="shared" si="8"/>
        <v>2</v>
      </c>
      <c r="DG9" s="172">
        <f t="shared" si="9"/>
        <v>10</v>
      </c>
      <c r="DH9" s="177">
        <f t="shared" si="10"/>
        <v>3</v>
      </c>
      <c r="DI9" s="174">
        <f t="shared" si="11"/>
        <v>4</v>
      </c>
      <c r="DJ9" s="174">
        <f t="shared" si="12"/>
        <v>12</v>
      </c>
      <c r="DK9" s="174">
        <f t="shared" si="13"/>
        <v>-8</v>
      </c>
      <c r="DL9" s="175">
        <f>DH9+DK9/100+DI9/10000+3/100000</f>
        <v>2.9204300000000001</v>
      </c>
      <c r="DM9" s="174">
        <f t="shared" si="14"/>
        <v>5</v>
      </c>
      <c r="DN9" s="178" t="str">
        <f t="shared" si="15"/>
        <v>FC Stoppenberg</v>
      </c>
      <c r="DO9" s="82"/>
      <c r="DP9" s="82"/>
    </row>
    <row r="10" spans="1:120" s="53" customFormat="1" ht="15.75">
      <c r="A10" s="320">
        <f t="shared" si="3"/>
        <v>51</v>
      </c>
      <c r="B10" s="321"/>
      <c r="C10" s="321"/>
      <c r="D10" s="322">
        <f t="shared" si="16"/>
        <v>3</v>
      </c>
      <c r="E10" s="322"/>
      <c r="F10" s="322"/>
      <c r="G10" s="322" t="s">
        <v>32</v>
      </c>
      <c r="H10" s="322"/>
      <c r="I10" s="322"/>
      <c r="J10" s="323">
        <f>J7+Teilnehmer!$N$14+Teilnehmer!$AC$14</f>
        <v>0.59375</v>
      </c>
      <c r="K10" s="322"/>
      <c r="L10" s="322"/>
      <c r="M10" s="322"/>
      <c r="N10" s="322"/>
      <c r="O10" s="327" t="str">
        <f>Teilnehmer!S37</f>
        <v>TSC Eintracht 48/95 II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98" t="s">
        <v>25</v>
      </c>
      <c r="AF10" s="329" t="str">
        <f>Teilnehmer!S38</f>
        <v>(SG Holzwickede) n.a.</v>
      </c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6"/>
      <c r="AV10" s="317">
        <v>2</v>
      </c>
      <c r="AW10" s="318"/>
      <c r="AX10" s="99" t="s">
        <v>20</v>
      </c>
      <c r="AY10" s="318">
        <v>0</v>
      </c>
      <c r="AZ10" s="319"/>
      <c r="BA10" s="82"/>
      <c r="BB10" s="106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134">
        <f t="shared" si="1"/>
        <v>3</v>
      </c>
      <c r="CI10" s="169" t="s">
        <v>20</v>
      </c>
      <c r="CJ10" s="134" t="str">
        <f t="shared" si="0"/>
        <v>0</v>
      </c>
      <c r="CK10" s="134" t="s">
        <v>126</v>
      </c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 t="s">
        <v>20</v>
      </c>
      <c r="CY10" s="134">
        <f t="shared" si="2"/>
        <v>0</v>
      </c>
      <c r="CZ10" s="180"/>
      <c r="DA10" s="176" t="str">
        <f>Teilnehmer!AG29</f>
        <v>(TSV Hertinghausen) n.a.</v>
      </c>
      <c r="DB10" s="134">
        <f t="shared" si="4"/>
        <v>0</v>
      </c>
      <c r="DC10" s="172">
        <f t="shared" si="5"/>
        <v>0</v>
      </c>
      <c r="DD10" s="173">
        <f t="shared" si="6"/>
        <v>0</v>
      </c>
      <c r="DE10" s="172">
        <f t="shared" si="7"/>
        <v>0</v>
      </c>
      <c r="DF10" s="173">
        <f t="shared" si="8"/>
        <v>4</v>
      </c>
      <c r="DG10" s="172">
        <f t="shared" si="9"/>
        <v>6</v>
      </c>
      <c r="DH10" s="177">
        <f t="shared" si="10"/>
        <v>0</v>
      </c>
      <c r="DI10" s="174">
        <f t="shared" si="11"/>
        <v>0</v>
      </c>
      <c r="DJ10" s="174">
        <f t="shared" si="12"/>
        <v>10</v>
      </c>
      <c r="DK10" s="174">
        <f t="shared" si="13"/>
        <v>-10</v>
      </c>
      <c r="DL10" s="175">
        <f>DH10+DK10/100+DI10/10000+2/100000</f>
        <v>-9.9979999999999999E-2</v>
      </c>
      <c r="DM10" s="174">
        <f t="shared" si="14"/>
        <v>6</v>
      </c>
      <c r="DN10" s="178" t="str">
        <f t="shared" si="15"/>
        <v>(TSV Hertinghausen) n.a.</v>
      </c>
      <c r="DO10" s="82"/>
      <c r="DP10" s="82"/>
    </row>
    <row r="11" spans="1:120" s="53" customFormat="1">
      <c r="A11" s="382">
        <f t="shared" ref="A11:A34" si="17">A10+1</f>
        <v>52</v>
      </c>
      <c r="B11" s="383"/>
      <c r="C11" s="383"/>
      <c r="D11" s="384">
        <f>D8</f>
        <v>1</v>
      </c>
      <c r="E11" s="384"/>
      <c r="F11" s="384"/>
      <c r="G11" s="384" t="str">
        <f t="shared" ref="G11:G34" si="18">G5</f>
        <v>D</v>
      </c>
      <c r="H11" s="384"/>
      <c r="I11" s="384"/>
      <c r="J11" s="385">
        <f>J8+Teilnehmer!$N$14+Teilnehmer!$AC$14</f>
        <v>0.60416666666666663</v>
      </c>
      <c r="K11" s="384"/>
      <c r="L11" s="384"/>
      <c r="M11" s="384"/>
      <c r="N11" s="384"/>
      <c r="O11" s="386" t="str">
        <f>O5</f>
        <v>RW Essen</v>
      </c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69" t="s">
        <v>25</v>
      </c>
      <c r="AF11" s="388" t="str">
        <f>O6</f>
        <v>Hombrucher SV</v>
      </c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9"/>
      <c r="AV11" s="390">
        <v>2</v>
      </c>
      <c r="AW11" s="391"/>
      <c r="AX11" s="94" t="s">
        <v>20</v>
      </c>
      <c r="AY11" s="391">
        <v>1</v>
      </c>
      <c r="AZ11" s="392"/>
      <c r="BA11" s="82"/>
      <c r="BB11" s="20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134">
        <f t="shared" si="1"/>
        <v>3</v>
      </c>
      <c r="CI11" s="169" t="s">
        <v>20</v>
      </c>
      <c r="CJ11" s="134" t="str">
        <f t="shared" si="0"/>
        <v>0</v>
      </c>
      <c r="CK11" s="134" t="s">
        <v>126</v>
      </c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 t="s">
        <v>20</v>
      </c>
      <c r="CY11" s="134">
        <f t="shared" si="2"/>
        <v>0</v>
      </c>
      <c r="CZ11" s="156"/>
      <c r="DA11" s="176" t="str">
        <f>Teilnehmer!AG30</f>
        <v>SW Silschede</v>
      </c>
      <c r="DB11" s="134">
        <f t="shared" si="4"/>
        <v>4</v>
      </c>
      <c r="DC11" s="172">
        <f t="shared" si="5"/>
        <v>6</v>
      </c>
      <c r="DD11" s="173">
        <f t="shared" si="6"/>
        <v>1</v>
      </c>
      <c r="DE11" s="172">
        <f t="shared" si="7"/>
        <v>4</v>
      </c>
      <c r="DF11" s="173">
        <f t="shared" si="8"/>
        <v>1</v>
      </c>
      <c r="DG11" s="172">
        <f t="shared" si="9"/>
        <v>0</v>
      </c>
      <c r="DH11" s="177">
        <f t="shared" si="10"/>
        <v>10</v>
      </c>
      <c r="DI11" s="174">
        <f t="shared" si="11"/>
        <v>5</v>
      </c>
      <c r="DJ11" s="174">
        <f t="shared" si="12"/>
        <v>1</v>
      </c>
      <c r="DK11" s="174">
        <f t="shared" si="13"/>
        <v>4</v>
      </c>
      <c r="DL11" s="175">
        <f>DH11+DK11/100+DI11/10000+1/100000</f>
        <v>10.040509999999999</v>
      </c>
      <c r="DM11" s="174">
        <f t="shared" si="14"/>
        <v>2</v>
      </c>
      <c r="DN11" s="178" t="str">
        <f t="shared" si="15"/>
        <v>SW Silschede</v>
      </c>
      <c r="DO11" s="82"/>
      <c r="DP11" s="82"/>
    </row>
    <row r="12" spans="1:120" s="53" customFormat="1">
      <c r="A12" s="382">
        <f t="shared" si="17"/>
        <v>53</v>
      </c>
      <c r="B12" s="383"/>
      <c r="C12" s="383"/>
      <c r="D12" s="384">
        <f>D9</f>
        <v>2</v>
      </c>
      <c r="E12" s="384"/>
      <c r="F12" s="384"/>
      <c r="G12" s="384" t="str">
        <f t="shared" si="18"/>
        <v>D</v>
      </c>
      <c r="H12" s="384"/>
      <c r="I12" s="384"/>
      <c r="J12" s="385">
        <f>J9+Teilnehmer!$N$14+Teilnehmer!$AC$14</f>
        <v>0.60416666666666663</v>
      </c>
      <c r="K12" s="384"/>
      <c r="L12" s="384"/>
      <c r="M12" s="384"/>
      <c r="N12" s="384"/>
      <c r="O12" s="386" t="str">
        <f>AF5</f>
        <v>SC Lüdenscheid</v>
      </c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69" t="s">
        <v>25</v>
      </c>
      <c r="AF12" s="388" t="str">
        <f>O7</f>
        <v>(TSV Hertinghausen) n.a.</v>
      </c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9"/>
      <c r="AV12" s="390">
        <v>2</v>
      </c>
      <c r="AW12" s="391"/>
      <c r="AX12" s="94" t="s">
        <v>20</v>
      </c>
      <c r="AY12" s="391">
        <v>0</v>
      </c>
      <c r="AZ12" s="392"/>
      <c r="BA12" s="82"/>
      <c r="BB12" s="20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134">
        <f t="shared" si="1"/>
        <v>3</v>
      </c>
      <c r="CI12" s="169" t="s">
        <v>20</v>
      </c>
      <c r="CJ12" s="134" t="str">
        <f t="shared" si="0"/>
        <v>0</v>
      </c>
      <c r="CK12" s="134" t="s">
        <v>126</v>
      </c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 t="s">
        <v>20</v>
      </c>
      <c r="CY12" s="134">
        <f t="shared" si="2"/>
        <v>0</v>
      </c>
      <c r="CZ12" s="156"/>
      <c r="DA12" s="174"/>
      <c r="DB12" s="172"/>
      <c r="DC12" s="172"/>
      <c r="DD12" s="172"/>
      <c r="DE12" s="172"/>
      <c r="DF12" s="172"/>
      <c r="DG12" s="172"/>
      <c r="DH12" s="172"/>
      <c r="DI12" s="174"/>
      <c r="DJ12" s="174"/>
      <c r="DK12" s="174"/>
      <c r="DL12" s="175"/>
      <c r="DM12" s="174"/>
      <c r="DN12" s="174"/>
      <c r="DO12" s="82"/>
      <c r="DP12" s="82"/>
    </row>
    <row r="13" spans="1:120" s="53" customFormat="1" ht="15.75" thickBot="1">
      <c r="A13" s="382">
        <f t="shared" si="17"/>
        <v>54</v>
      </c>
      <c r="B13" s="383"/>
      <c r="C13" s="383"/>
      <c r="D13" s="384">
        <f>D10</f>
        <v>3</v>
      </c>
      <c r="E13" s="384"/>
      <c r="F13" s="384"/>
      <c r="G13" s="384" t="str">
        <f t="shared" si="18"/>
        <v>D</v>
      </c>
      <c r="H13" s="384"/>
      <c r="I13" s="384"/>
      <c r="J13" s="385">
        <f>J10+Teilnehmer!$N$14+Teilnehmer!$AC$14</f>
        <v>0.60416666666666663</v>
      </c>
      <c r="K13" s="384"/>
      <c r="L13" s="384"/>
      <c r="M13" s="384"/>
      <c r="N13" s="384"/>
      <c r="O13" s="386" t="str">
        <f>AF6</f>
        <v>FC Stoppenberg</v>
      </c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69" t="s">
        <v>25</v>
      </c>
      <c r="AF13" s="388" t="str">
        <f>AF7</f>
        <v>SW Silschede</v>
      </c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9"/>
      <c r="AV13" s="390">
        <v>0</v>
      </c>
      <c r="AW13" s="391"/>
      <c r="AX13" s="94" t="s">
        <v>20</v>
      </c>
      <c r="AY13" s="391">
        <v>2</v>
      </c>
      <c r="AZ13" s="392"/>
      <c r="BA13" s="82"/>
      <c r="BB13" s="20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134">
        <f t="shared" si="1"/>
        <v>0</v>
      </c>
      <c r="CI13" s="169" t="s">
        <v>20</v>
      </c>
      <c r="CJ13" s="134" t="str">
        <f t="shared" si="0"/>
        <v>0</v>
      </c>
      <c r="CK13" s="134" t="s">
        <v>126</v>
      </c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 t="s">
        <v>20</v>
      </c>
      <c r="CY13" s="134">
        <f t="shared" si="2"/>
        <v>3</v>
      </c>
      <c r="CZ13" s="156"/>
      <c r="DA13" s="171" t="s">
        <v>131</v>
      </c>
      <c r="DB13" s="134"/>
      <c r="DC13" s="172"/>
      <c r="DD13" s="173"/>
      <c r="DE13" s="172"/>
      <c r="DF13" s="173"/>
      <c r="DG13" s="172"/>
      <c r="DH13" s="173" t="s">
        <v>28</v>
      </c>
      <c r="DI13" s="174" t="s">
        <v>29</v>
      </c>
      <c r="DJ13" s="174"/>
      <c r="DK13" s="174" t="s">
        <v>30</v>
      </c>
      <c r="DL13" s="175"/>
      <c r="DM13" s="174"/>
      <c r="DN13" s="174"/>
      <c r="DO13" s="82"/>
      <c r="DP13" s="82"/>
    </row>
    <row r="14" spans="1:120" s="53" customFormat="1" ht="15.75" thickBot="1">
      <c r="A14" s="320">
        <f t="shared" si="17"/>
        <v>55</v>
      </c>
      <c r="B14" s="321"/>
      <c r="C14" s="321"/>
      <c r="D14" s="322">
        <f>D11</f>
        <v>1</v>
      </c>
      <c r="E14" s="322"/>
      <c r="F14" s="322"/>
      <c r="G14" s="322" t="str">
        <f t="shared" si="18"/>
        <v>E</v>
      </c>
      <c r="H14" s="322"/>
      <c r="I14" s="322"/>
      <c r="J14" s="323">
        <f>J11+Teilnehmer!$N$14+Teilnehmer!$AC$14</f>
        <v>0.61458333333333326</v>
      </c>
      <c r="K14" s="322"/>
      <c r="L14" s="322"/>
      <c r="M14" s="322"/>
      <c r="N14" s="322"/>
      <c r="O14" s="327" t="str">
        <f>O8</f>
        <v>SG Wattenscheid 09</v>
      </c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100" t="s">
        <v>25</v>
      </c>
      <c r="AF14" s="329" t="str">
        <f>O9</f>
        <v>TuSEM Essen</v>
      </c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30"/>
      <c r="AV14" s="317">
        <v>1</v>
      </c>
      <c r="AW14" s="318"/>
      <c r="AX14" s="99" t="s">
        <v>20</v>
      </c>
      <c r="AY14" s="318">
        <v>1</v>
      </c>
      <c r="AZ14" s="319"/>
      <c r="BA14" s="82"/>
      <c r="BB14" s="106"/>
      <c r="BC14" s="284" t="str">
        <f>B53</f>
        <v>Gruppe D - REWE</v>
      </c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4" t="s">
        <v>28</v>
      </c>
      <c r="BR14" s="285"/>
      <c r="BS14" s="286"/>
      <c r="BT14" s="285" t="s">
        <v>29</v>
      </c>
      <c r="BU14" s="285"/>
      <c r="BV14" s="285"/>
      <c r="BW14" s="285"/>
      <c r="BX14" s="285"/>
      <c r="BY14" s="284" t="s">
        <v>30</v>
      </c>
      <c r="BZ14" s="285"/>
      <c r="CA14" s="286"/>
      <c r="CB14" s="82"/>
      <c r="CC14" s="82"/>
      <c r="CD14" s="82"/>
      <c r="CE14" s="82"/>
      <c r="CF14" s="82"/>
      <c r="CG14" s="82"/>
      <c r="CH14" s="134">
        <f t="shared" si="1"/>
        <v>1</v>
      </c>
      <c r="CI14" s="169" t="s">
        <v>20</v>
      </c>
      <c r="CJ14" s="134" t="str">
        <f t="shared" si="0"/>
        <v>0</v>
      </c>
      <c r="CK14" s="134" t="s">
        <v>126</v>
      </c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 t="s">
        <v>20</v>
      </c>
      <c r="CY14" s="134">
        <f t="shared" si="2"/>
        <v>1</v>
      </c>
      <c r="CZ14" s="156"/>
      <c r="DA14" s="176" t="str">
        <f>Teilnehmer!S33</f>
        <v>SG Wattenscheid 09</v>
      </c>
      <c r="DB14" s="134">
        <f>SUMIF(O:O,DA14,CH:CH)</f>
        <v>5</v>
      </c>
      <c r="DC14" s="172">
        <f>SUMIF(AF:AF,DA14,CY:CY)</f>
        <v>6</v>
      </c>
      <c r="DD14" s="173">
        <f>SUMIF(O:O,DA14,AV:AV)</f>
        <v>6</v>
      </c>
      <c r="DE14" s="172">
        <f>SUMIF(AF:AF,DA14,AY:AY)</f>
        <v>7</v>
      </c>
      <c r="DF14" s="173">
        <f>SUMIF(O:O,DA14,AY:AY)</f>
        <v>3</v>
      </c>
      <c r="DG14" s="172">
        <f>SUMIF(AF:AF,DA14,AV:AV)</f>
        <v>0</v>
      </c>
      <c r="DH14" s="177">
        <f>DB14+DC14</f>
        <v>11</v>
      </c>
      <c r="DI14" s="174">
        <f>DD14+DE14</f>
        <v>13</v>
      </c>
      <c r="DJ14" s="174">
        <f>DF14+DG14</f>
        <v>3</v>
      </c>
      <c r="DK14" s="174">
        <f>DI14-DJ14</f>
        <v>10</v>
      </c>
      <c r="DL14" s="175">
        <f>DH14+DK14/100+DI14/10000+6/100000</f>
        <v>11.10136</v>
      </c>
      <c r="DM14" s="174">
        <f>RANK(DL14,$DL$14:$DL$19,0)</f>
        <v>1</v>
      </c>
      <c r="DN14" s="178" t="str">
        <f>DA14</f>
        <v>SG Wattenscheid 09</v>
      </c>
      <c r="DO14" s="82"/>
      <c r="DP14" s="82"/>
    </row>
    <row r="15" spans="1:120" s="53" customFormat="1">
      <c r="A15" s="320">
        <f t="shared" si="17"/>
        <v>56</v>
      </c>
      <c r="B15" s="321"/>
      <c r="C15" s="321"/>
      <c r="D15" s="322">
        <f t="shared" ref="D15:D16" si="19">D12</f>
        <v>2</v>
      </c>
      <c r="E15" s="322"/>
      <c r="F15" s="322"/>
      <c r="G15" s="322" t="str">
        <f t="shared" si="18"/>
        <v>E</v>
      </c>
      <c r="H15" s="322"/>
      <c r="I15" s="322"/>
      <c r="J15" s="323">
        <f>J12+Teilnehmer!$N$14+Teilnehmer!$AC$14</f>
        <v>0.61458333333333326</v>
      </c>
      <c r="K15" s="322"/>
      <c r="L15" s="322"/>
      <c r="M15" s="322"/>
      <c r="N15" s="322"/>
      <c r="O15" s="327" t="str">
        <f>AF8</f>
        <v>Westfalia Rhynern</v>
      </c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100" t="s">
        <v>25</v>
      </c>
      <c r="AF15" s="329" t="str">
        <f>O10</f>
        <v>TSC Eintracht 48/95 II</v>
      </c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30"/>
      <c r="AV15" s="317">
        <v>0</v>
      </c>
      <c r="AW15" s="318"/>
      <c r="AX15" s="99" t="s">
        <v>20</v>
      </c>
      <c r="AY15" s="318">
        <v>1</v>
      </c>
      <c r="AZ15" s="319"/>
      <c r="BA15" s="82"/>
      <c r="BB15" s="106"/>
      <c r="BC15" s="287">
        <v>1</v>
      </c>
      <c r="BD15" s="288"/>
      <c r="BE15" s="289" t="str">
        <f>IF(ISBLANK($AY$5),"",VLOOKUP(CB15,$DM$6:$DN$11,2,0))</f>
        <v>RW Essen</v>
      </c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90">
        <f>IF(ISBLANK($AY$5),"",VLOOKUP(BE15,$DA$6:$DK$11,8,0))</f>
        <v>15</v>
      </c>
      <c r="BR15" s="291"/>
      <c r="BS15" s="292"/>
      <c r="BT15" s="291">
        <f>IF(ISBLANK($AY$5),"",VLOOKUP(BE15,$DA$6:$DK$11,9,0))</f>
        <v>12</v>
      </c>
      <c r="BU15" s="291"/>
      <c r="BV15" s="85" t="s">
        <v>20</v>
      </c>
      <c r="BW15" s="291">
        <f>IF(ISBLANK($AY$5),"",VLOOKUP(BE15,$DA$6:$DK$11,10,0))</f>
        <v>2</v>
      </c>
      <c r="BX15" s="291"/>
      <c r="BY15" s="290">
        <f>IF(ISBLANK($AY$5),"",VLOOKUP(BE15,$DA$6:$DK$11,11,0))</f>
        <v>10</v>
      </c>
      <c r="BZ15" s="291"/>
      <c r="CA15" s="292"/>
      <c r="CB15" s="135">
        <v>1</v>
      </c>
      <c r="CC15" s="82"/>
      <c r="CD15" s="82"/>
      <c r="CE15" s="82"/>
      <c r="CF15" s="82"/>
      <c r="CG15" s="82"/>
      <c r="CH15" s="134">
        <f t="shared" si="1"/>
        <v>0</v>
      </c>
      <c r="CI15" s="169" t="s">
        <v>20</v>
      </c>
      <c r="CJ15" s="134" t="str">
        <f t="shared" si="0"/>
        <v>0</v>
      </c>
      <c r="CK15" s="134" t="s">
        <v>126</v>
      </c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 t="s">
        <v>20</v>
      </c>
      <c r="CY15" s="134">
        <f t="shared" si="2"/>
        <v>3</v>
      </c>
      <c r="CZ15" s="156"/>
      <c r="DA15" s="176" t="str">
        <f>Teilnehmer!S34</f>
        <v>Westfalia Rhynern</v>
      </c>
      <c r="DB15" s="134">
        <f t="shared" ref="DB15:DB19" si="20">SUMIF(O:O,DA15,CH:CH)</f>
        <v>6</v>
      </c>
      <c r="DC15" s="172">
        <f t="shared" ref="DC15:DC19" si="21">SUMIF(AF:AF,DA15,CY:CY)</f>
        <v>4</v>
      </c>
      <c r="DD15" s="173">
        <f t="shared" ref="DD15:DD19" si="22">SUMIF(O:O,DA15,AV:AV)</f>
        <v>6</v>
      </c>
      <c r="DE15" s="172">
        <f t="shared" ref="DE15:DE19" si="23">SUMIF(AF:AF,DA15,AY:AY)</f>
        <v>4</v>
      </c>
      <c r="DF15" s="173">
        <f t="shared" ref="DF15:DF19" si="24">SUMIF(O:O,DA15,AY:AY)</f>
        <v>1</v>
      </c>
      <c r="DG15" s="172">
        <f t="shared" ref="DG15:DG19" si="25">SUMIF(AF:AF,DA15,AV:AV)</f>
        <v>2</v>
      </c>
      <c r="DH15" s="177">
        <f t="shared" ref="DH15:DH19" si="26">DB15+DC15</f>
        <v>10</v>
      </c>
      <c r="DI15" s="174">
        <f t="shared" ref="DI15:DI19" si="27">DD15+DE15</f>
        <v>10</v>
      </c>
      <c r="DJ15" s="174">
        <f t="shared" ref="DJ15:DJ19" si="28">DF15+DG15</f>
        <v>3</v>
      </c>
      <c r="DK15" s="174">
        <f t="shared" ref="DK15:DK19" si="29">DI15-DJ15</f>
        <v>7</v>
      </c>
      <c r="DL15" s="175">
        <f>DH15+DK15/100+DI15/10000+5/100000</f>
        <v>10.07105</v>
      </c>
      <c r="DM15" s="174">
        <f t="shared" ref="DM15:DM19" si="30">RANK(DL15,$DL$14:$DL$19,0)</f>
        <v>2</v>
      </c>
      <c r="DN15" s="178" t="str">
        <f t="shared" ref="DN15:DN19" si="31">DA15</f>
        <v>Westfalia Rhynern</v>
      </c>
      <c r="DO15" s="82"/>
      <c r="DP15" s="82"/>
    </row>
    <row r="16" spans="1:120" s="53" customFormat="1">
      <c r="A16" s="320">
        <f t="shared" si="17"/>
        <v>57</v>
      </c>
      <c r="B16" s="321"/>
      <c r="C16" s="321"/>
      <c r="D16" s="322">
        <f t="shared" si="19"/>
        <v>3</v>
      </c>
      <c r="E16" s="322"/>
      <c r="F16" s="322"/>
      <c r="G16" s="322" t="str">
        <f t="shared" si="18"/>
        <v>E</v>
      </c>
      <c r="H16" s="322"/>
      <c r="I16" s="322"/>
      <c r="J16" s="323">
        <f>J13+Teilnehmer!$N$14+Teilnehmer!$AC$14</f>
        <v>0.61458333333333326</v>
      </c>
      <c r="K16" s="322"/>
      <c r="L16" s="322"/>
      <c r="M16" s="322"/>
      <c r="N16" s="322"/>
      <c r="O16" s="327" t="str">
        <f>AF9</f>
        <v>Tuspo Saarn</v>
      </c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100" t="s">
        <v>25</v>
      </c>
      <c r="AF16" s="329" t="str">
        <f>AF10</f>
        <v>(SG Holzwickede) n.a.</v>
      </c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30"/>
      <c r="AV16" s="317">
        <v>2</v>
      </c>
      <c r="AW16" s="318"/>
      <c r="AX16" s="99" t="s">
        <v>20</v>
      </c>
      <c r="AY16" s="318">
        <v>0</v>
      </c>
      <c r="AZ16" s="319"/>
      <c r="BA16" s="82"/>
      <c r="BB16" s="106"/>
      <c r="BC16" s="270">
        <v>2</v>
      </c>
      <c r="BD16" s="271"/>
      <c r="BE16" s="272" t="str">
        <f t="shared" ref="BE16:BE20" si="32">IF(ISBLANK($AY$5),"",VLOOKUP(CB16,$DM$6:$DN$11,2,0))</f>
        <v>SW Silschede</v>
      </c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3">
        <f t="shared" ref="BQ16:BQ20" si="33">IF(ISBLANK($AY$5),"",VLOOKUP(BE16,$DA$6:$DK$11,8,0))</f>
        <v>10</v>
      </c>
      <c r="BR16" s="274"/>
      <c r="BS16" s="275"/>
      <c r="BT16" s="274">
        <f t="shared" ref="BT16:BT20" si="34">IF(ISBLANK($AY$5),"",VLOOKUP(BE16,$DA$6:$DK$11,9,0))</f>
        <v>5</v>
      </c>
      <c r="BU16" s="274"/>
      <c r="BV16" s="86" t="s">
        <v>20</v>
      </c>
      <c r="BW16" s="274">
        <f t="shared" ref="BW16:BW20" si="35">IF(ISBLANK($AY$5),"",VLOOKUP(BE16,$DA$6:$DK$11,10,0))</f>
        <v>1</v>
      </c>
      <c r="BX16" s="274"/>
      <c r="BY16" s="273">
        <f t="shared" ref="BY16:BY20" si="36">IF(ISBLANK($AY$5),"",VLOOKUP(BE16,$DA$6:$DK$11,11,0))</f>
        <v>4</v>
      </c>
      <c r="BZ16" s="274"/>
      <c r="CA16" s="275"/>
      <c r="CB16" s="135">
        <v>2</v>
      </c>
      <c r="CC16" s="82"/>
      <c r="CD16" s="82"/>
      <c r="CE16" s="82"/>
      <c r="CF16" s="82"/>
      <c r="CG16" s="82"/>
      <c r="CH16" s="134">
        <f t="shared" si="1"/>
        <v>3</v>
      </c>
      <c r="CI16" s="169" t="s">
        <v>20</v>
      </c>
      <c r="CJ16" s="134" t="str">
        <f t="shared" si="0"/>
        <v>0</v>
      </c>
      <c r="CK16" s="134" t="s">
        <v>126</v>
      </c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 t="s">
        <v>20</v>
      </c>
      <c r="CY16" s="134">
        <f t="shared" si="2"/>
        <v>0</v>
      </c>
      <c r="CZ16" s="156"/>
      <c r="DA16" s="176" t="str">
        <f>Teilnehmer!S35</f>
        <v>TuSEM Essen</v>
      </c>
      <c r="DB16" s="134">
        <f t="shared" si="20"/>
        <v>3</v>
      </c>
      <c r="DC16" s="172">
        <f t="shared" si="21"/>
        <v>4</v>
      </c>
      <c r="DD16" s="173">
        <f t="shared" si="22"/>
        <v>3</v>
      </c>
      <c r="DE16" s="172">
        <f t="shared" si="23"/>
        <v>3</v>
      </c>
      <c r="DF16" s="173">
        <f t="shared" si="24"/>
        <v>2</v>
      </c>
      <c r="DG16" s="172">
        <f t="shared" si="25"/>
        <v>5</v>
      </c>
      <c r="DH16" s="177">
        <f t="shared" si="26"/>
        <v>7</v>
      </c>
      <c r="DI16" s="174">
        <f t="shared" si="27"/>
        <v>6</v>
      </c>
      <c r="DJ16" s="174">
        <f t="shared" si="28"/>
        <v>7</v>
      </c>
      <c r="DK16" s="174">
        <f t="shared" si="29"/>
        <v>-1</v>
      </c>
      <c r="DL16" s="175">
        <f>DH16+DK16/100+DI16/10000+4/100000</f>
        <v>6.9906400000000009</v>
      </c>
      <c r="DM16" s="174">
        <f t="shared" si="30"/>
        <v>4</v>
      </c>
      <c r="DN16" s="178" t="str">
        <f t="shared" si="31"/>
        <v>TuSEM Essen</v>
      </c>
      <c r="DO16" s="82"/>
      <c r="DP16" s="82"/>
    </row>
    <row r="17" spans="1:120" s="103" customFormat="1">
      <c r="A17" s="382">
        <f t="shared" si="17"/>
        <v>58</v>
      </c>
      <c r="B17" s="383"/>
      <c r="C17" s="383"/>
      <c r="D17" s="384">
        <f>D14</f>
        <v>1</v>
      </c>
      <c r="E17" s="384"/>
      <c r="F17" s="384"/>
      <c r="G17" s="384" t="str">
        <f t="shared" si="18"/>
        <v>D</v>
      </c>
      <c r="H17" s="384"/>
      <c r="I17" s="384"/>
      <c r="J17" s="385">
        <f>J14+Teilnehmer!$N$14+Teilnehmer!$AC$14</f>
        <v>0.62499999999999989</v>
      </c>
      <c r="K17" s="384"/>
      <c r="L17" s="384"/>
      <c r="M17" s="384"/>
      <c r="N17" s="384"/>
      <c r="O17" s="386" t="str">
        <f>AF12</f>
        <v>(TSV Hertinghausen) n.a.</v>
      </c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69" t="s">
        <v>25</v>
      </c>
      <c r="AF17" s="388" t="str">
        <f>O11</f>
        <v>RW Essen</v>
      </c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9"/>
      <c r="AV17" s="390">
        <v>0</v>
      </c>
      <c r="AW17" s="391"/>
      <c r="AX17" s="94" t="s">
        <v>20</v>
      </c>
      <c r="AY17" s="391">
        <v>2</v>
      </c>
      <c r="AZ17" s="392"/>
      <c r="BA17" s="87"/>
      <c r="BB17" s="106"/>
      <c r="BC17" s="270">
        <f t="shared" ref="BC17:BC20" si="37">BC16+1</f>
        <v>3</v>
      </c>
      <c r="BD17" s="271"/>
      <c r="BE17" s="272" t="str">
        <f t="shared" si="32"/>
        <v>SC Lüdenscheid</v>
      </c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3">
        <f t="shared" si="33"/>
        <v>10</v>
      </c>
      <c r="BR17" s="274"/>
      <c r="BS17" s="275"/>
      <c r="BT17" s="274">
        <f t="shared" si="34"/>
        <v>6</v>
      </c>
      <c r="BU17" s="274"/>
      <c r="BV17" s="86" t="s">
        <v>20</v>
      </c>
      <c r="BW17" s="274">
        <f t="shared" si="35"/>
        <v>3</v>
      </c>
      <c r="BX17" s="274"/>
      <c r="BY17" s="273">
        <f t="shared" si="36"/>
        <v>3</v>
      </c>
      <c r="BZ17" s="274"/>
      <c r="CA17" s="275"/>
      <c r="CB17" s="135">
        <v>3</v>
      </c>
      <c r="CC17" s="82"/>
      <c r="CD17" s="82"/>
      <c r="CE17" s="82"/>
      <c r="CF17" s="82"/>
      <c r="CG17" s="82"/>
      <c r="CH17" s="134">
        <f t="shared" si="1"/>
        <v>0</v>
      </c>
      <c r="CI17" s="169" t="s">
        <v>20</v>
      </c>
      <c r="CJ17" s="134" t="str">
        <f t="shared" si="0"/>
        <v>0</v>
      </c>
      <c r="CK17" s="134" t="s">
        <v>126</v>
      </c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 t="s">
        <v>20</v>
      </c>
      <c r="CY17" s="134">
        <f t="shared" si="2"/>
        <v>3</v>
      </c>
      <c r="CZ17" s="156"/>
      <c r="DA17" s="176" t="str">
        <f>Teilnehmer!S36</f>
        <v>Tuspo Saarn</v>
      </c>
      <c r="DB17" s="134">
        <f t="shared" si="20"/>
        <v>6</v>
      </c>
      <c r="DC17" s="172">
        <f t="shared" si="21"/>
        <v>0</v>
      </c>
      <c r="DD17" s="173">
        <f t="shared" si="22"/>
        <v>7</v>
      </c>
      <c r="DE17" s="172">
        <f t="shared" si="23"/>
        <v>1</v>
      </c>
      <c r="DF17" s="173">
        <f t="shared" si="24"/>
        <v>2</v>
      </c>
      <c r="DG17" s="172">
        <f t="shared" si="25"/>
        <v>8</v>
      </c>
      <c r="DH17" s="177">
        <f t="shared" si="26"/>
        <v>6</v>
      </c>
      <c r="DI17" s="174">
        <f t="shared" si="27"/>
        <v>8</v>
      </c>
      <c r="DJ17" s="174">
        <f t="shared" si="28"/>
        <v>10</v>
      </c>
      <c r="DK17" s="174">
        <f t="shared" si="29"/>
        <v>-2</v>
      </c>
      <c r="DL17" s="175">
        <f>DH17+DK17/100+DI17/10000+3/100000</f>
        <v>5.9808300000000001</v>
      </c>
      <c r="DM17" s="174">
        <f t="shared" si="30"/>
        <v>5</v>
      </c>
      <c r="DN17" s="178" t="str">
        <f t="shared" si="31"/>
        <v>Tuspo Saarn</v>
      </c>
      <c r="DO17" s="82"/>
      <c r="DP17" s="87"/>
    </row>
    <row r="18" spans="1:120" s="103" customFormat="1">
      <c r="A18" s="382">
        <f t="shared" si="17"/>
        <v>59</v>
      </c>
      <c r="B18" s="383"/>
      <c r="C18" s="383"/>
      <c r="D18" s="384">
        <f>D15</f>
        <v>2</v>
      </c>
      <c r="E18" s="384"/>
      <c r="F18" s="384"/>
      <c r="G18" s="384" t="str">
        <f t="shared" si="18"/>
        <v>D</v>
      </c>
      <c r="H18" s="384"/>
      <c r="I18" s="384"/>
      <c r="J18" s="385">
        <f>J15+Teilnehmer!$N$14+Teilnehmer!$AC$14</f>
        <v>0.62499999999999989</v>
      </c>
      <c r="K18" s="384"/>
      <c r="L18" s="384"/>
      <c r="M18" s="384"/>
      <c r="N18" s="384"/>
      <c r="O18" s="386" t="str">
        <f>O12</f>
        <v>SC Lüdenscheid</v>
      </c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69" t="s">
        <v>25</v>
      </c>
      <c r="AF18" s="388" t="str">
        <f>O13</f>
        <v>FC Stoppenberg</v>
      </c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9"/>
      <c r="AV18" s="390">
        <v>2</v>
      </c>
      <c r="AW18" s="391"/>
      <c r="AX18" s="94" t="s">
        <v>20</v>
      </c>
      <c r="AY18" s="391">
        <v>0</v>
      </c>
      <c r="AZ18" s="392"/>
      <c r="BA18" s="87"/>
      <c r="BB18" s="106"/>
      <c r="BC18" s="270">
        <f>BC17+1</f>
        <v>4</v>
      </c>
      <c r="BD18" s="271"/>
      <c r="BE18" s="272" t="str">
        <f t="shared" si="32"/>
        <v>Hombrucher SV</v>
      </c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3">
        <f t="shared" si="33"/>
        <v>6</v>
      </c>
      <c r="BR18" s="274"/>
      <c r="BS18" s="275"/>
      <c r="BT18" s="274">
        <f t="shared" si="34"/>
        <v>7</v>
      </c>
      <c r="BU18" s="274"/>
      <c r="BV18" s="86" t="s">
        <v>20</v>
      </c>
      <c r="BW18" s="274">
        <f t="shared" si="35"/>
        <v>6</v>
      </c>
      <c r="BX18" s="274"/>
      <c r="BY18" s="273">
        <f t="shared" si="36"/>
        <v>1</v>
      </c>
      <c r="BZ18" s="274"/>
      <c r="CA18" s="275"/>
      <c r="CB18" s="135">
        <v>4</v>
      </c>
      <c r="CC18" s="82"/>
      <c r="CD18" s="82"/>
      <c r="CE18" s="82"/>
      <c r="CF18" s="82"/>
      <c r="CG18" s="82"/>
      <c r="CH18" s="134">
        <f t="shared" si="1"/>
        <v>3</v>
      </c>
      <c r="CI18" s="169" t="s">
        <v>20</v>
      </c>
      <c r="CJ18" s="134" t="str">
        <f t="shared" si="0"/>
        <v>0</v>
      </c>
      <c r="CK18" s="134" t="s">
        <v>126</v>
      </c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 t="s">
        <v>20</v>
      </c>
      <c r="CY18" s="134">
        <f t="shared" si="2"/>
        <v>0</v>
      </c>
      <c r="CZ18" s="156"/>
      <c r="DA18" s="176" t="str">
        <f>Teilnehmer!S37</f>
        <v>TSC Eintracht 48/95 II</v>
      </c>
      <c r="DB18" s="134">
        <f t="shared" si="20"/>
        <v>3</v>
      </c>
      <c r="DC18" s="172">
        <f t="shared" si="21"/>
        <v>6</v>
      </c>
      <c r="DD18" s="173">
        <f t="shared" si="22"/>
        <v>2</v>
      </c>
      <c r="DE18" s="172">
        <f t="shared" si="23"/>
        <v>4</v>
      </c>
      <c r="DF18" s="173">
        <f t="shared" si="24"/>
        <v>5</v>
      </c>
      <c r="DG18" s="172">
        <f t="shared" si="25"/>
        <v>5</v>
      </c>
      <c r="DH18" s="177">
        <f t="shared" si="26"/>
        <v>9</v>
      </c>
      <c r="DI18" s="174">
        <f t="shared" si="27"/>
        <v>6</v>
      </c>
      <c r="DJ18" s="174">
        <f t="shared" si="28"/>
        <v>10</v>
      </c>
      <c r="DK18" s="174">
        <f t="shared" si="29"/>
        <v>-4</v>
      </c>
      <c r="DL18" s="175">
        <f>DH18+DK18/100+DI18/10000+2/100000</f>
        <v>8.9606200000000005</v>
      </c>
      <c r="DM18" s="174">
        <f t="shared" si="30"/>
        <v>3</v>
      </c>
      <c r="DN18" s="178" t="str">
        <f t="shared" si="31"/>
        <v>TSC Eintracht 48/95 II</v>
      </c>
      <c r="DO18" s="82"/>
      <c r="DP18" s="87"/>
    </row>
    <row r="19" spans="1:120" s="103" customFormat="1">
      <c r="A19" s="382">
        <f t="shared" si="17"/>
        <v>60</v>
      </c>
      <c r="B19" s="383"/>
      <c r="C19" s="383"/>
      <c r="D19" s="384">
        <f>D16</f>
        <v>3</v>
      </c>
      <c r="E19" s="384"/>
      <c r="F19" s="384"/>
      <c r="G19" s="384" t="str">
        <f t="shared" si="18"/>
        <v>D</v>
      </c>
      <c r="H19" s="384"/>
      <c r="I19" s="384"/>
      <c r="J19" s="385">
        <f>J16+Teilnehmer!$N$14+Teilnehmer!$AC$14</f>
        <v>0.62499999999999989</v>
      </c>
      <c r="K19" s="384"/>
      <c r="L19" s="384"/>
      <c r="M19" s="384"/>
      <c r="N19" s="384"/>
      <c r="O19" s="386" t="str">
        <f>AF13</f>
        <v>SW Silschede</v>
      </c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69" t="s">
        <v>25</v>
      </c>
      <c r="AF19" s="388" t="str">
        <f>AF11</f>
        <v>Hombrucher SV</v>
      </c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9"/>
      <c r="AV19" s="390">
        <v>1</v>
      </c>
      <c r="AW19" s="391"/>
      <c r="AX19" s="94" t="s">
        <v>20</v>
      </c>
      <c r="AY19" s="391">
        <v>0</v>
      </c>
      <c r="AZ19" s="392"/>
      <c r="BA19" s="87"/>
      <c r="BB19" s="106"/>
      <c r="BC19" s="276">
        <f t="shared" si="37"/>
        <v>5</v>
      </c>
      <c r="BD19" s="277"/>
      <c r="BE19" s="278" t="str">
        <f t="shared" si="32"/>
        <v>FC Stoppenberg</v>
      </c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9">
        <f t="shared" si="33"/>
        <v>3</v>
      </c>
      <c r="BR19" s="280"/>
      <c r="BS19" s="281"/>
      <c r="BT19" s="280">
        <f t="shared" si="34"/>
        <v>4</v>
      </c>
      <c r="BU19" s="280"/>
      <c r="BV19" s="122" t="s">
        <v>20</v>
      </c>
      <c r="BW19" s="280">
        <f t="shared" si="35"/>
        <v>12</v>
      </c>
      <c r="BX19" s="280"/>
      <c r="BY19" s="279">
        <f t="shared" si="36"/>
        <v>-8</v>
      </c>
      <c r="BZ19" s="280"/>
      <c r="CA19" s="281"/>
      <c r="CB19" s="135">
        <v>5</v>
      </c>
      <c r="CC19" s="82"/>
      <c r="CD19" s="82"/>
      <c r="CE19" s="82"/>
      <c r="CF19" s="82"/>
      <c r="CG19" s="82"/>
      <c r="CH19" s="134">
        <f t="shared" si="1"/>
        <v>3</v>
      </c>
      <c r="CI19" s="169" t="s">
        <v>20</v>
      </c>
      <c r="CJ19" s="134" t="str">
        <f t="shared" si="0"/>
        <v>0</v>
      </c>
      <c r="CK19" s="134" t="s">
        <v>126</v>
      </c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 t="s">
        <v>20</v>
      </c>
      <c r="CY19" s="134">
        <f t="shared" si="2"/>
        <v>0</v>
      </c>
      <c r="CZ19" s="156"/>
      <c r="DA19" s="176" t="str">
        <f>Teilnehmer!S38</f>
        <v>(SG Holzwickede) n.a.</v>
      </c>
      <c r="DB19" s="134">
        <f t="shared" si="20"/>
        <v>0</v>
      </c>
      <c r="DC19" s="172">
        <f t="shared" si="21"/>
        <v>0</v>
      </c>
      <c r="DD19" s="173">
        <f t="shared" si="22"/>
        <v>0</v>
      </c>
      <c r="DE19" s="172">
        <f t="shared" si="23"/>
        <v>0</v>
      </c>
      <c r="DF19" s="173">
        <f t="shared" si="24"/>
        <v>6</v>
      </c>
      <c r="DG19" s="172">
        <f t="shared" si="25"/>
        <v>4</v>
      </c>
      <c r="DH19" s="177">
        <f t="shared" si="26"/>
        <v>0</v>
      </c>
      <c r="DI19" s="174">
        <f t="shared" si="27"/>
        <v>0</v>
      </c>
      <c r="DJ19" s="174">
        <f t="shared" si="28"/>
        <v>10</v>
      </c>
      <c r="DK19" s="174">
        <f t="shared" si="29"/>
        <v>-10</v>
      </c>
      <c r="DL19" s="175">
        <f>DH19+DK19/100+DI19/10000+1/100000</f>
        <v>-9.9990000000000009E-2</v>
      </c>
      <c r="DM19" s="174">
        <f t="shared" si="30"/>
        <v>6</v>
      </c>
      <c r="DN19" s="178" t="str">
        <f t="shared" si="31"/>
        <v>(SG Holzwickede) n.a.</v>
      </c>
      <c r="DO19" s="82"/>
      <c r="DP19" s="87"/>
    </row>
    <row r="20" spans="1:120" s="53" customFormat="1" ht="15.75" thickBot="1">
      <c r="A20" s="320">
        <f t="shared" si="17"/>
        <v>61</v>
      </c>
      <c r="B20" s="321"/>
      <c r="C20" s="321"/>
      <c r="D20" s="322">
        <f>D17</f>
        <v>1</v>
      </c>
      <c r="E20" s="322"/>
      <c r="F20" s="322"/>
      <c r="G20" s="322" t="str">
        <f t="shared" si="18"/>
        <v>E</v>
      </c>
      <c r="H20" s="322"/>
      <c r="I20" s="322"/>
      <c r="J20" s="323">
        <f>J17+Teilnehmer!$N$14+Teilnehmer!$AC$14</f>
        <v>0.63541666666666652</v>
      </c>
      <c r="K20" s="322"/>
      <c r="L20" s="322"/>
      <c r="M20" s="322"/>
      <c r="N20" s="322"/>
      <c r="O20" s="327" t="str">
        <f>AF15</f>
        <v>TSC Eintracht 48/95 II</v>
      </c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100" t="s">
        <v>25</v>
      </c>
      <c r="AF20" s="329" t="str">
        <f>O14</f>
        <v>SG Wattenscheid 09</v>
      </c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30"/>
      <c r="AV20" s="317">
        <v>0</v>
      </c>
      <c r="AW20" s="318"/>
      <c r="AX20" s="99" t="s">
        <v>20</v>
      </c>
      <c r="AY20" s="318">
        <v>5</v>
      </c>
      <c r="AZ20" s="319"/>
      <c r="BA20" s="82"/>
      <c r="BB20" s="202"/>
      <c r="BC20" s="264">
        <f t="shared" si="37"/>
        <v>6</v>
      </c>
      <c r="BD20" s="265"/>
      <c r="BE20" s="266" t="str">
        <f t="shared" si="32"/>
        <v>(TSV Hertinghausen) n.a.</v>
      </c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7">
        <f t="shared" si="33"/>
        <v>0</v>
      </c>
      <c r="BR20" s="268"/>
      <c r="BS20" s="269"/>
      <c r="BT20" s="268">
        <f t="shared" si="34"/>
        <v>0</v>
      </c>
      <c r="BU20" s="268"/>
      <c r="BV20" s="123" t="s">
        <v>20</v>
      </c>
      <c r="BW20" s="268">
        <f t="shared" si="35"/>
        <v>10</v>
      </c>
      <c r="BX20" s="268"/>
      <c r="BY20" s="267">
        <f t="shared" si="36"/>
        <v>-10</v>
      </c>
      <c r="BZ20" s="268"/>
      <c r="CA20" s="269"/>
      <c r="CB20" s="135">
        <v>6</v>
      </c>
      <c r="CC20" s="82"/>
      <c r="CD20" s="82"/>
      <c r="CE20" s="82"/>
      <c r="CF20" s="82"/>
      <c r="CG20" s="82"/>
      <c r="CH20" s="134">
        <f t="shared" si="1"/>
        <v>0</v>
      </c>
      <c r="CI20" s="169" t="s">
        <v>20</v>
      </c>
      <c r="CJ20" s="134" t="str">
        <f t="shared" si="0"/>
        <v>0</v>
      </c>
      <c r="CK20" s="134" t="s">
        <v>126</v>
      </c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 t="s">
        <v>20</v>
      </c>
      <c r="CY20" s="134">
        <f t="shared" si="2"/>
        <v>3</v>
      </c>
      <c r="CZ20" s="156"/>
      <c r="DA20" s="174"/>
      <c r="DB20" s="172"/>
      <c r="DC20" s="172"/>
      <c r="DD20" s="172"/>
      <c r="DE20" s="172"/>
      <c r="DF20" s="172"/>
      <c r="DG20" s="172"/>
      <c r="DH20" s="172"/>
      <c r="DI20" s="174"/>
      <c r="DJ20" s="174"/>
      <c r="DK20" s="174"/>
      <c r="DL20" s="175"/>
      <c r="DM20" s="174"/>
      <c r="DN20" s="174"/>
      <c r="DO20" s="82"/>
      <c r="DP20" s="82"/>
    </row>
    <row r="21" spans="1:120" s="53" customFormat="1" ht="15.75" thickBot="1">
      <c r="A21" s="320">
        <f t="shared" si="17"/>
        <v>62</v>
      </c>
      <c r="B21" s="321"/>
      <c r="C21" s="321"/>
      <c r="D21" s="322">
        <f t="shared" ref="D21:D22" si="38">D18</f>
        <v>2</v>
      </c>
      <c r="E21" s="322"/>
      <c r="F21" s="322"/>
      <c r="G21" s="322" t="str">
        <f t="shared" si="18"/>
        <v>E</v>
      </c>
      <c r="H21" s="322"/>
      <c r="I21" s="322"/>
      <c r="J21" s="323">
        <f>J18+Teilnehmer!$N$14+Teilnehmer!$AC$14</f>
        <v>0.63541666666666652</v>
      </c>
      <c r="K21" s="322"/>
      <c r="L21" s="322"/>
      <c r="M21" s="322"/>
      <c r="N21" s="322"/>
      <c r="O21" s="327" t="str">
        <f>O15</f>
        <v>Westfalia Rhynern</v>
      </c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100" t="s">
        <v>25</v>
      </c>
      <c r="AF21" s="329" t="str">
        <f>O16</f>
        <v>Tuspo Saarn</v>
      </c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30"/>
      <c r="AV21" s="317">
        <v>2</v>
      </c>
      <c r="AW21" s="318"/>
      <c r="AX21" s="99" t="s">
        <v>20</v>
      </c>
      <c r="AY21" s="318">
        <v>0</v>
      </c>
      <c r="AZ21" s="319"/>
      <c r="BA21" s="82"/>
      <c r="BB21" s="393"/>
      <c r="BC21" s="393"/>
      <c r="BD21" s="393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135"/>
      <c r="CC21" s="82"/>
      <c r="CD21" s="82"/>
      <c r="CE21" s="82"/>
      <c r="CF21" s="82"/>
      <c r="CG21" s="82"/>
      <c r="CH21" s="134">
        <f t="shared" si="1"/>
        <v>3</v>
      </c>
      <c r="CI21" s="169" t="s">
        <v>20</v>
      </c>
      <c r="CJ21" s="134" t="str">
        <f t="shared" si="0"/>
        <v>0</v>
      </c>
      <c r="CK21" s="134" t="s">
        <v>126</v>
      </c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 t="s">
        <v>20</v>
      </c>
      <c r="CY21" s="134">
        <f t="shared" si="2"/>
        <v>0</v>
      </c>
      <c r="CZ21" s="160"/>
      <c r="DA21" s="171"/>
      <c r="DB21" s="134"/>
      <c r="DC21" s="172"/>
      <c r="DD21" s="173"/>
      <c r="DE21" s="172"/>
      <c r="DF21" s="173"/>
      <c r="DG21" s="172"/>
      <c r="DH21" s="173"/>
      <c r="DI21" s="174"/>
      <c r="DJ21" s="174"/>
      <c r="DK21" s="174"/>
      <c r="DL21" s="175"/>
      <c r="DM21" s="174"/>
      <c r="DN21" s="174"/>
      <c r="DO21" s="82"/>
      <c r="DP21" s="82"/>
    </row>
    <row r="22" spans="1:120" s="53" customFormat="1" ht="15.75" thickBot="1">
      <c r="A22" s="320">
        <f t="shared" si="17"/>
        <v>63</v>
      </c>
      <c r="B22" s="321"/>
      <c r="C22" s="321"/>
      <c r="D22" s="322">
        <f t="shared" si="38"/>
        <v>3</v>
      </c>
      <c r="E22" s="322"/>
      <c r="F22" s="322"/>
      <c r="G22" s="322" t="str">
        <f t="shared" si="18"/>
        <v>E</v>
      </c>
      <c r="H22" s="322"/>
      <c r="I22" s="322"/>
      <c r="J22" s="323">
        <f>J19+Teilnehmer!$N$14+Teilnehmer!$AC$14</f>
        <v>0.63541666666666652</v>
      </c>
      <c r="K22" s="322"/>
      <c r="L22" s="322"/>
      <c r="M22" s="322"/>
      <c r="N22" s="322"/>
      <c r="O22" s="327" t="str">
        <f>AF16</f>
        <v>(SG Holzwickede) n.a.</v>
      </c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100" t="s">
        <v>25</v>
      </c>
      <c r="AF22" s="329" t="str">
        <f>AF14</f>
        <v>TuSEM Essen</v>
      </c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30"/>
      <c r="AV22" s="317">
        <v>0</v>
      </c>
      <c r="AW22" s="318"/>
      <c r="AX22" s="99" t="s">
        <v>20</v>
      </c>
      <c r="AY22" s="318">
        <v>2</v>
      </c>
      <c r="AZ22" s="319"/>
      <c r="BA22" s="82"/>
      <c r="BB22" s="202"/>
      <c r="BC22" s="284" t="str">
        <f>AB53</f>
        <v>Gruppe E - BallsportDirekt</v>
      </c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4" t="s">
        <v>28</v>
      </c>
      <c r="BR22" s="285"/>
      <c r="BS22" s="286"/>
      <c r="BT22" s="285" t="s">
        <v>29</v>
      </c>
      <c r="BU22" s="285"/>
      <c r="BV22" s="285"/>
      <c r="BW22" s="285"/>
      <c r="BX22" s="285"/>
      <c r="BY22" s="284" t="s">
        <v>30</v>
      </c>
      <c r="BZ22" s="285"/>
      <c r="CA22" s="286"/>
      <c r="CB22" s="135"/>
      <c r="CC22" s="82"/>
      <c r="CD22" s="82"/>
      <c r="CE22" s="82"/>
      <c r="CF22" s="82"/>
      <c r="CG22" s="82"/>
      <c r="CH22" s="134">
        <f t="shared" si="1"/>
        <v>0</v>
      </c>
      <c r="CI22" s="169" t="s">
        <v>20</v>
      </c>
      <c r="CJ22" s="134" t="str">
        <f t="shared" si="0"/>
        <v>0</v>
      </c>
      <c r="CK22" s="134" t="s">
        <v>126</v>
      </c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 t="s">
        <v>20</v>
      </c>
      <c r="CY22" s="134">
        <f t="shared" si="2"/>
        <v>3</v>
      </c>
      <c r="CZ22" s="160"/>
      <c r="DA22" s="176"/>
      <c r="DB22" s="134"/>
      <c r="DC22" s="172"/>
      <c r="DD22" s="173"/>
      <c r="DE22" s="172"/>
      <c r="DF22" s="173"/>
      <c r="DG22" s="172"/>
      <c r="DH22" s="177"/>
      <c r="DI22" s="174"/>
      <c r="DJ22" s="174"/>
      <c r="DK22" s="174"/>
      <c r="DL22" s="175"/>
      <c r="DM22" s="174"/>
      <c r="DN22" s="178"/>
      <c r="DO22" s="82"/>
      <c r="DP22" s="82"/>
    </row>
    <row r="23" spans="1:120" s="103" customFormat="1">
      <c r="A23" s="382">
        <f t="shared" si="17"/>
        <v>64</v>
      </c>
      <c r="B23" s="383"/>
      <c r="C23" s="383"/>
      <c r="D23" s="384">
        <f>D20</f>
        <v>1</v>
      </c>
      <c r="E23" s="384"/>
      <c r="F23" s="384"/>
      <c r="G23" s="384" t="str">
        <f t="shared" si="18"/>
        <v>D</v>
      </c>
      <c r="H23" s="384"/>
      <c r="I23" s="384"/>
      <c r="J23" s="385">
        <f>J20+Teilnehmer!$N$14+Teilnehmer!$AC$14</f>
        <v>0.64583333333333315</v>
      </c>
      <c r="K23" s="384"/>
      <c r="L23" s="384"/>
      <c r="M23" s="384"/>
      <c r="N23" s="384"/>
      <c r="O23" s="386" t="str">
        <f>AF17</f>
        <v>RW Essen</v>
      </c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69" t="s">
        <v>25</v>
      </c>
      <c r="AF23" s="388" t="str">
        <f>AF18</f>
        <v>FC Stoppenberg</v>
      </c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9"/>
      <c r="AV23" s="390">
        <v>5</v>
      </c>
      <c r="AW23" s="391"/>
      <c r="AX23" s="94" t="s">
        <v>20</v>
      </c>
      <c r="AY23" s="391">
        <v>1</v>
      </c>
      <c r="AZ23" s="392"/>
      <c r="BA23" s="87"/>
      <c r="BB23" s="106"/>
      <c r="BC23" s="287">
        <v>1</v>
      </c>
      <c r="BD23" s="288"/>
      <c r="BE23" s="289" t="str">
        <f>IF(ISBLANK($AY$8),"",VLOOKUP(CB23,$DM$14:$DN$19,2,0))</f>
        <v>SG Wattenscheid 09</v>
      </c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90">
        <f>IF(ISBLANK($AY$8),"",VLOOKUP(BE23,$DA$14:$DK$19,8,0))</f>
        <v>11</v>
      </c>
      <c r="BR23" s="291"/>
      <c r="BS23" s="292"/>
      <c r="BT23" s="291">
        <f>IF(ISBLANK($AY$8),"",VLOOKUP(BE23,$DA$14:$DK$19,9,0))</f>
        <v>13</v>
      </c>
      <c r="BU23" s="291"/>
      <c r="BV23" s="85" t="s">
        <v>20</v>
      </c>
      <c r="BW23" s="291">
        <f>IF(ISBLANK($AY$8),"",VLOOKUP(BE23,$DA$14:$DK$19,10,0))</f>
        <v>3</v>
      </c>
      <c r="BX23" s="291"/>
      <c r="BY23" s="290">
        <f>IF(ISBLANK($AY$8),"",VLOOKUP(BE23,$DA$14:$DK$19,11,0))</f>
        <v>10</v>
      </c>
      <c r="BZ23" s="291"/>
      <c r="CA23" s="292"/>
      <c r="CB23" s="135">
        <v>1</v>
      </c>
      <c r="CC23" s="82"/>
      <c r="CD23" s="82"/>
      <c r="CE23" s="82"/>
      <c r="CF23" s="82"/>
      <c r="CG23" s="82"/>
      <c r="CH23" s="134">
        <f t="shared" si="1"/>
        <v>3</v>
      </c>
      <c r="CI23" s="169" t="s">
        <v>20</v>
      </c>
      <c r="CJ23" s="134" t="str">
        <f t="shared" si="0"/>
        <v>0</v>
      </c>
      <c r="CK23" s="134" t="s">
        <v>126</v>
      </c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 t="s">
        <v>20</v>
      </c>
      <c r="CY23" s="134">
        <f t="shared" si="2"/>
        <v>0</v>
      </c>
      <c r="CZ23" s="160"/>
      <c r="DA23" s="176"/>
      <c r="DB23" s="134"/>
      <c r="DC23" s="172"/>
      <c r="DD23" s="173"/>
      <c r="DE23" s="172"/>
      <c r="DF23" s="173"/>
      <c r="DG23" s="172"/>
      <c r="DH23" s="177"/>
      <c r="DI23" s="174"/>
      <c r="DJ23" s="174"/>
      <c r="DK23" s="174"/>
      <c r="DL23" s="175"/>
      <c r="DM23" s="174"/>
      <c r="DN23" s="178"/>
      <c r="DO23" s="82"/>
      <c r="DP23" s="87"/>
    </row>
    <row r="24" spans="1:120" s="103" customFormat="1">
      <c r="A24" s="382">
        <f t="shared" si="17"/>
        <v>65</v>
      </c>
      <c r="B24" s="383"/>
      <c r="C24" s="383"/>
      <c r="D24" s="384">
        <f>D21</f>
        <v>2</v>
      </c>
      <c r="E24" s="384"/>
      <c r="F24" s="384"/>
      <c r="G24" s="384" t="str">
        <f t="shared" si="18"/>
        <v>D</v>
      </c>
      <c r="H24" s="384"/>
      <c r="I24" s="384"/>
      <c r="J24" s="385">
        <f>J21+Teilnehmer!$N$14+Teilnehmer!$AC$14</f>
        <v>0.64583333333333315</v>
      </c>
      <c r="K24" s="384"/>
      <c r="L24" s="384"/>
      <c r="M24" s="384"/>
      <c r="N24" s="384"/>
      <c r="O24" s="386" t="str">
        <f>O19</f>
        <v>SW Silschede</v>
      </c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69" t="s">
        <v>25</v>
      </c>
      <c r="AF24" s="388" t="str">
        <f>O18</f>
        <v>SC Lüdenscheid</v>
      </c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9"/>
      <c r="AV24" s="390">
        <v>0</v>
      </c>
      <c r="AW24" s="391"/>
      <c r="AX24" s="94" t="s">
        <v>20</v>
      </c>
      <c r="AY24" s="391">
        <v>0</v>
      </c>
      <c r="AZ24" s="392"/>
      <c r="BA24" s="87"/>
      <c r="BB24" s="106"/>
      <c r="BC24" s="270">
        <f>BC23+1</f>
        <v>2</v>
      </c>
      <c r="BD24" s="271"/>
      <c r="BE24" s="272" t="str">
        <f t="shared" ref="BE24:BE28" si="39">IF(ISBLANK($AY$8),"",VLOOKUP(CB24,$DM$14:$DN$19,2,0))</f>
        <v>Westfalia Rhynern</v>
      </c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3">
        <f t="shared" ref="BQ24:BQ28" si="40">IF(ISBLANK($AY$8),"",VLOOKUP(BE24,$DA$14:$DK$19,8,0))</f>
        <v>10</v>
      </c>
      <c r="BR24" s="274"/>
      <c r="BS24" s="275"/>
      <c r="BT24" s="274">
        <f t="shared" ref="BT24:BT28" si="41">IF(ISBLANK($AY$8),"",VLOOKUP(BE24,$DA$14:$DK$19,9,0))</f>
        <v>10</v>
      </c>
      <c r="BU24" s="274"/>
      <c r="BV24" s="86" t="s">
        <v>20</v>
      </c>
      <c r="BW24" s="274">
        <f t="shared" ref="BW24:BW28" si="42">IF(ISBLANK($AY$8),"",VLOOKUP(BE24,$DA$14:$DK$19,10,0))</f>
        <v>3</v>
      </c>
      <c r="BX24" s="274"/>
      <c r="BY24" s="273">
        <f t="shared" ref="BY24:BY28" si="43">IF(ISBLANK($AY$8),"",VLOOKUP(BE24,$DA$14:$DK$19,11,0))</f>
        <v>7</v>
      </c>
      <c r="BZ24" s="274"/>
      <c r="CA24" s="275"/>
      <c r="CB24" s="135">
        <v>2</v>
      </c>
      <c r="CC24" s="82"/>
      <c r="CD24" s="82"/>
      <c r="CE24" s="82"/>
      <c r="CF24" s="82"/>
      <c r="CG24" s="82"/>
      <c r="CH24" s="134">
        <f t="shared" si="1"/>
        <v>1</v>
      </c>
      <c r="CI24" s="169" t="s">
        <v>20</v>
      </c>
      <c r="CJ24" s="134" t="str">
        <f t="shared" si="0"/>
        <v>0</v>
      </c>
      <c r="CK24" s="134" t="s">
        <v>126</v>
      </c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 t="s">
        <v>20</v>
      </c>
      <c r="CY24" s="134">
        <f t="shared" si="2"/>
        <v>1</v>
      </c>
      <c r="CZ24" s="160"/>
      <c r="DA24" s="176"/>
      <c r="DB24" s="134"/>
      <c r="DC24" s="172"/>
      <c r="DD24" s="173"/>
      <c r="DE24" s="172"/>
      <c r="DF24" s="173"/>
      <c r="DG24" s="172"/>
      <c r="DH24" s="177"/>
      <c r="DI24" s="174"/>
      <c r="DJ24" s="174"/>
      <c r="DK24" s="174"/>
      <c r="DL24" s="175"/>
      <c r="DM24" s="174"/>
      <c r="DN24" s="178"/>
      <c r="DO24" s="82"/>
      <c r="DP24" s="87"/>
    </row>
    <row r="25" spans="1:120" s="103" customFormat="1">
      <c r="A25" s="382">
        <f t="shared" si="17"/>
        <v>66</v>
      </c>
      <c r="B25" s="383"/>
      <c r="C25" s="383"/>
      <c r="D25" s="384">
        <f>D22</f>
        <v>3</v>
      </c>
      <c r="E25" s="384"/>
      <c r="F25" s="384"/>
      <c r="G25" s="384" t="str">
        <f t="shared" si="18"/>
        <v>D</v>
      </c>
      <c r="H25" s="384"/>
      <c r="I25" s="384"/>
      <c r="J25" s="385">
        <f>J22+Teilnehmer!$N$14+Teilnehmer!$AC$14</f>
        <v>0.64583333333333315</v>
      </c>
      <c r="K25" s="384"/>
      <c r="L25" s="384"/>
      <c r="M25" s="384"/>
      <c r="N25" s="384"/>
      <c r="O25" s="386" t="str">
        <f>AF19</f>
        <v>Hombrucher SV</v>
      </c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69" t="s">
        <v>25</v>
      </c>
      <c r="AF25" s="388" t="str">
        <f>O17</f>
        <v>(TSV Hertinghausen) n.a.</v>
      </c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9"/>
      <c r="AV25" s="390">
        <v>2</v>
      </c>
      <c r="AW25" s="391"/>
      <c r="AX25" s="94" t="s">
        <v>20</v>
      </c>
      <c r="AY25" s="391">
        <v>0</v>
      </c>
      <c r="AZ25" s="392"/>
      <c r="BA25" s="87"/>
      <c r="BB25" s="106"/>
      <c r="BC25" s="270">
        <f t="shared" ref="BC25:BC28" si="44">BC24+1</f>
        <v>3</v>
      </c>
      <c r="BD25" s="271"/>
      <c r="BE25" s="272" t="str">
        <f t="shared" si="39"/>
        <v>TSC Eintracht 48/95 II</v>
      </c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3">
        <f t="shared" si="40"/>
        <v>9</v>
      </c>
      <c r="BR25" s="274"/>
      <c r="BS25" s="275"/>
      <c r="BT25" s="274">
        <f t="shared" si="41"/>
        <v>6</v>
      </c>
      <c r="BU25" s="274"/>
      <c r="BV25" s="86" t="s">
        <v>20</v>
      </c>
      <c r="BW25" s="274">
        <f t="shared" si="42"/>
        <v>10</v>
      </c>
      <c r="BX25" s="274"/>
      <c r="BY25" s="273">
        <f t="shared" si="43"/>
        <v>-4</v>
      </c>
      <c r="BZ25" s="274"/>
      <c r="CA25" s="275"/>
      <c r="CB25" s="135">
        <v>3</v>
      </c>
      <c r="CC25" s="82"/>
      <c r="CD25" s="82"/>
      <c r="CE25" s="82"/>
      <c r="CF25" s="82"/>
      <c r="CG25" s="82"/>
      <c r="CH25" s="134">
        <f t="shared" si="1"/>
        <v>3</v>
      </c>
      <c r="CI25" s="169" t="s">
        <v>20</v>
      </c>
      <c r="CJ25" s="134" t="str">
        <f t="shared" si="0"/>
        <v>0</v>
      </c>
      <c r="CK25" s="134" t="s">
        <v>126</v>
      </c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 t="s">
        <v>20</v>
      </c>
      <c r="CY25" s="134">
        <f t="shared" si="2"/>
        <v>0</v>
      </c>
      <c r="CZ25" s="160"/>
      <c r="DA25" s="176"/>
      <c r="DB25" s="134"/>
      <c r="DC25" s="172"/>
      <c r="DD25" s="173"/>
      <c r="DE25" s="172"/>
      <c r="DF25" s="173"/>
      <c r="DG25" s="172"/>
      <c r="DH25" s="177"/>
      <c r="DI25" s="174"/>
      <c r="DJ25" s="174"/>
      <c r="DK25" s="174"/>
      <c r="DL25" s="175"/>
      <c r="DM25" s="174"/>
      <c r="DN25" s="178"/>
      <c r="DO25" s="82"/>
      <c r="DP25" s="87"/>
    </row>
    <row r="26" spans="1:120" s="53" customFormat="1">
      <c r="A26" s="320">
        <f t="shared" si="17"/>
        <v>67</v>
      </c>
      <c r="B26" s="321"/>
      <c r="C26" s="321"/>
      <c r="D26" s="322">
        <f>D23</f>
        <v>1</v>
      </c>
      <c r="E26" s="322"/>
      <c r="F26" s="322"/>
      <c r="G26" s="322" t="str">
        <f t="shared" si="18"/>
        <v>E</v>
      </c>
      <c r="H26" s="322"/>
      <c r="I26" s="322"/>
      <c r="J26" s="323">
        <f>J23+Teilnehmer!$N$14+Teilnehmer!$AC$14</f>
        <v>0.65624999999999978</v>
      </c>
      <c r="K26" s="322"/>
      <c r="L26" s="322"/>
      <c r="M26" s="322"/>
      <c r="N26" s="322"/>
      <c r="O26" s="327" t="str">
        <f>AF20</f>
        <v>SG Wattenscheid 09</v>
      </c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100" t="s">
        <v>25</v>
      </c>
      <c r="AF26" s="329" t="str">
        <f>AF21</f>
        <v>Tuspo Saarn</v>
      </c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30"/>
      <c r="AV26" s="317">
        <v>3</v>
      </c>
      <c r="AW26" s="318"/>
      <c r="AX26" s="99" t="s">
        <v>20</v>
      </c>
      <c r="AY26" s="318">
        <v>0</v>
      </c>
      <c r="AZ26" s="319"/>
      <c r="BA26" s="82"/>
      <c r="BB26" s="106"/>
      <c r="BC26" s="270">
        <f t="shared" si="44"/>
        <v>4</v>
      </c>
      <c r="BD26" s="271"/>
      <c r="BE26" s="272" t="str">
        <f t="shared" si="39"/>
        <v>TuSEM Essen</v>
      </c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3">
        <f t="shared" si="40"/>
        <v>7</v>
      </c>
      <c r="BR26" s="274"/>
      <c r="BS26" s="275"/>
      <c r="BT26" s="274">
        <f t="shared" si="41"/>
        <v>6</v>
      </c>
      <c r="BU26" s="274"/>
      <c r="BV26" s="86" t="s">
        <v>20</v>
      </c>
      <c r="BW26" s="274">
        <f t="shared" si="42"/>
        <v>7</v>
      </c>
      <c r="BX26" s="274"/>
      <c r="BY26" s="273">
        <f t="shared" si="43"/>
        <v>-1</v>
      </c>
      <c r="BZ26" s="274"/>
      <c r="CA26" s="275"/>
      <c r="CB26" s="135">
        <v>4</v>
      </c>
      <c r="CC26" s="82"/>
      <c r="CD26" s="82"/>
      <c r="CE26" s="82"/>
      <c r="CF26" s="82"/>
      <c r="CG26" s="82"/>
      <c r="CH26" s="134">
        <f t="shared" si="1"/>
        <v>3</v>
      </c>
      <c r="CI26" s="169" t="s">
        <v>20</v>
      </c>
      <c r="CJ26" s="134" t="str">
        <f t="shared" si="0"/>
        <v>0</v>
      </c>
      <c r="CK26" s="134" t="s">
        <v>126</v>
      </c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 t="s">
        <v>20</v>
      </c>
      <c r="CY26" s="134">
        <f t="shared" si="2"/>
        <v>0</v>
      </c>
      <c r="CZ26" s="160"/>
      <c r="DA26" s="176"/>
      <c r="DB26" s="134"/>
      <c r="DC26" s="172"/>
      <c r="DD26" s="173"/>
      <c r="DE26" s="172"/>
      <c r="DF26" s="173"/>
      <c r="DG26" s="172"/>
      <c r="DH26" s="177"/>
      <c r="DI26" s="174"/>
      <c r="DJ26" s="174"/>
      <c r="DK26" s="174"/>
      <c r="DL26" s="175"/>
      <c r="DM26" s="174"/>
      <c r="DN26" s="178"/>
      <c r="DO26" s="82"/>
      <c r="DP26" s="82"/>
    </row>
    <row r="27" spans="1:120" s="53" customFormat="1">
      <c r="A27" s="320">
        <f t="shared" si="17"/>
        <v>68</v>
      </c>
      <c r="B27" s="321"/>
      <c r="C27" s="321"/>
      <c r="D27" s="322">
        <f t="shared" ref="D27:D28" si="45">D24</f>
        <v>2</v>
      </c>
      <c r="E27" s="322"/>
      <c r="F27" s="322"/>
      <c r="G27" s="322" t="str">
        <f t="shared" si="18"/>
        <v>E</v>
      </c>
      <c r="H27" s="322"/>
      <c r="I27" s="322"/>
      <c r="J27" s="323">
        <f>J24+Teilnehmer!$N$14+Teilnehmer!$AC$14</f>
        <v>0.65624999999999978</v>
      </c>
      <c r="K27" s="322"/>
      <c r="L27" s="322"/>
      <c r="M27" s="322"/>
      <c r="N27" s="322"/>
      <c r="O27" s="327" t="str">
        <f>O22</f>
        <v>(SG Holzwickede) n.a.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100" t="s">
        <v>25</v>
      </c>
      <c r="AF27" s="329" t="str">
        <f>O21</f>
        <v>Westfalia Rhynern</v>
      </c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30"/>
      <c r="AV27" s="317">
        <v>0</v>
      </c>
      <c r="AW27" s="318"/>
      <c r="AX27" s="99" t="s">
        <v>20</v>
      </c>
      <c r="AY27" s="318">
        <v>2</v>
      </c>
      <c r="AZ27" s="319"/>
      <c r="BA27" s="82"/>
      <c r="BB27" s="106"/>
      <c r="BC27" s="276">
        <f t="shared" si="44"/>
        <v>5</v>
      </c>
      <c r="BD27" s="277"/>
      <c r="BE27" s="278" t="str">
        <f t="shared" si="39"/>
        <v>Tuspo Saarn</v>
      </c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9">
        <f t="shared" si="40"/>
        <v>6</v>
      </c>
      <c r="BR27" s="280"/>
      <c r="BS27" s="281"/>
      <c r="BT27" s="280">
        <f t="shared" si="41"/>
        <v>8</v>
      </c>
      <c r="BU27" s="280"/>
      <c r="BV27" s="122" t="s">
        <v>20</v>
      </c>
      <c r="BW27" s="280">
        <f t="shared" si="42"/>
        <v>10</v>
      </c>
      <c r="BX27" s="280"/>
      <c r="BY27" s="279">
        <f t="shared" si="43"/>
        <v>-2</v>
      </c>
      <c r="BZ27" s="280"/>
      <c r="CA27" s="281"/>
      <c r="CB27" s="135">
        <v>5</v>
      </c>
      <c r="CC27" s="82"/>
      <c r="CD27" s="82"/>
      <c r="CE27" s="82"/>
      <c r="CF27" s="82"/>
      <c r="CG27" s="82"/>
      <c r="CH27" s="134">
        <f t="shared" si="1"/>
        <v>0</v>
      </c>
      <c r="CI27" s="169" t="s">
        <v>20</v>
      </c>
      <c r="CJ27" s="134" t="str">
        <f t="shared" si="0"/>
        <v>0</v>
      </c>
      <c r="CK27" s="134" t="s">
        <v>126</v>
      </c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 t="s">
        <v>20</v>
      </c>
      <c r="CY27" s="134">
        <f t="shared" si="2"/>
        <v>3</v>
      </c>
      <c r="CZ27" s="160"/>
      <c r="DA27" s="176"/>
      <c r="DB27" s="134"/>
      <c r="DC27" s="172"/>
      <c r="DD27" s="173"/>
      <c r="DE27" s="172"/>
      <c r="DF27" s="173"/>
      <c r="DG27" s="172"/>
      <c r="DH27" s="177"/>
      <c r="DI27" s="174"/>
      <c r="DJ27" s="174"/>
      <c r="DK27" s="174"/>
      <c r="DL27" s="175"/>
      <c r="DM27" s="174"/>
      <c r="DN27" s="178"/>
      <c r="DO27" s="82"/>
      <c r="DP27" s="82"/>
    </row>
    <row r="28" spans="1:120" s="53" customFormat="1" ht="15.75" thickBot="1">
      <c r="A28" s="320">
        <f t="shared" si="17"/>
        <v>69</v>
      </c>
      <c r="B28" s="321"/>
      <c r="C28" s="321"/>
      <c r="D28" s="322">
        <f t="shared" si="45"/>
        <v>3</v>
      </c>
      <c r="E28" s="322"/>
      <c r="F28" s="322"/>
      <c r="G28" s="322" t="str">
        <f t="shared" si="18"/>
        <v>E</v>
      </c>
      <c r="H28" s="322"/>
      <c r="I28" s="322"/>
      <c r="J28" s="323">
        <f>J25+Teilnehmer!$N$14+Teilnehmer!$AC$14</f>
        <v>0.65624999999999978</v>
      </c>
      <c r="K28" s="322"/>
      <c r="L28" s="322"/>
      <c r="M28" s="322"/>
      <c r="N28" s="322"/>
      <c r="O28" s="327" t="str">
        <f>AF22</f>
        <v>TuSEM Essen</v>
      </c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100" t="s">
        <v>25</v>
      </c>
      <c r="AF28" s="329" t="str">
        <f>O20</f>
        <v>TSC Eintracht 48/95 II</v>
      </c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30"/>
      <c r="AV28" s="317">
        <v>0</v>
      </c>
      <c r="AW28" s="318"/>
      <c r="AX28" s="99" t="s">
        <v>20</v>
      </c>
      <c r="AY28" s="318">
        <v>1</v>
      </c>
      <c r="AZ28" s="319"/>
      <c r="BA28" s="82"/>
      <c r="BB28" s="106"/>
      <c r="BC28" s="264">
        <f t="shared" si="44"/>
        <v>6</v>
      </c>
      <c r="BD28" s="265"/>
      <c r="BE28" s="266" t="str">
        <f t="shared" si="39"/>
        <v>(SG Holzwickede) n.a.</v>
      </c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7">
        <f t="shared" si="40"/>
        <v>0</v>
      </c>
      <c r="BR28" s="268"/>
      <c r="BS28" s="269"/>
      <c r="BT28" s="268">
        <f t="shared" si="41"/>
        <v>0</v>
      </c>
      <c r="BU28" s="268"/>
      <c r="BV28" s="123" t="s">
        <v>20</v>
      </c>
      <c r="BW28" s="268">
        <f t="shared" si="42"/>
        <v>10</v>
      </c>
      <c r="BX28" s="268"/>
      <c r="BY28" s="267">
        <f t="shared" si="43"/>
        <v>-10</v>
      </c>
      <c r="BZ28" s="268"/>
      <c r="CA28" s="269"/>
      <c r="CB28" s="135">
        <v>6</v>
      </c>
      <c r="CC28" s="82"/>
      <c r="CD28" s="82"/>
      <c r="CE28" s="82"/>
      <c r="CF28" s="82"/>
      <c r="CG28" s="82"/>
      <c r="CH28" s="134">
        <f t="shared" si="1"/>
        <v>0</v>
      </c>
      <c r="CI28" s="169" t="s">
        <v>20</v>
      </c>
      <c r="CJ28" s="134" t="str">
        <f t="shared" si="0"/>
        <v>0</v>
      </c>
      <c r="CK28" s="134" t="s">
        <v>126</v>
      </c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 t="s">
        <v>20</v>
      </c>
      <c r="CY28" s="134">
        <f t="shared" si="2"/>
        <v>3</v>
      </c>
      <c r="CZ28" s="156"/>
      <c r="DA28" s="170"/>
      <c r="DB28" s="134"/>
      <c r="DC28" s="159"/>
      <c r="DD28" s="173"/>
      <c r="DE28" s="159"/>
      <c r="DF28" s="173"/>
      <c r="DG28" s="159"/>
      <c r="DH28" s="177"/>
      <c r="DI28" s="160"/>
      <c r="DJ28" s="160"/>
      <c r="DK28" s="160"/>
      <c r="DL28" s="161"/>
      <c r="DM28" s="160"/>
      <c r="DN28" s="160"/>
      <c r="DO28" s="82"/>
      <c r="DP28" s="82"/>
    </row>
    <row r="29" spans="1:120" s="103" customFormat="1">
      <c r="A29" s="382">
        <f t="shared" si="17"/>
        <v>70</v>
      </c>
      <c r="B29" s="383"/>
      <c r="C29" s="383"/>
      <c r="D29" s="384">
        <f t="shared" ref="D29:D34" si="46">D26</f>
        <v>1</v>
      </c>
      <c r="E29" s="384"/>
      <c r="F29" s="384"/>
      <c r="G29" s="384" t="str">
        <f t="shared" si="18"/>
        <v>D</v>
      </c>
      <c r="H29" s="384"/>
      <c r="I29" s="384"/>
      <c r="J29" s="385">
        <f>J26+Teilnehmer!$N$14+Teilnehmer!$AC$14</f>
        <v>0.66666666666666641</v>
      </c>
      <c r="K29" s="384"/>
      <c r="L29" s="384"/>
      <c r="M29" s="384"/>
      <c r="N29" s="384"/>
      <c r="O29" s="386" t="str">
        <f>O19</f>
        <v>SW Silschede</v>
      </c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69" t="s">
        <v>25</v>
      </c>
      <c r="AF29" s="388" t="str">
        <f>O23</f>
        <v>RW Essen</v>
      </c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9"/>
      <c r="AV29" s="390">
        <v>0</v>
      </c>
      <c r="AW29" s="391"/>
      <c r="AX29" s="94" t="s">
        <v>20</v>
      </c>
      <c r="AY29" s="391">
        <v>1</v>
      </c>
      <c r="AZ29" s="392"/>
      <c r="BA29" s="87"/>
      <c r="BB29" s="393"/>
      <c r="BC29" s="393"/>
      <c r="BD29" s="393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135"/>
      <c r="CC29" s="82"/>
      <c r="CD29" s="82"/>
      <c r="CE29" s="82"/>
      <c r="CF29" s="82"/>
      <c r="CG29" s="82"/>
      <c r="CH29" s="134">
        <f t="shared" si="1"/>
        <v>0</v>
      </c>
      <c r="CI29" s="169" t="s">
        <v>20</v>
      </c>
      <c r="CJ29" s="134" t="str">
        <f t="shared" si="0"/>
        <v>0</v>
      </c>
      <c r="CK29" s="134" t="s">
        <v>126</v>
      </c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 t="s">
        <v>20</v>
      </c>
      <c r="CY29" s="134">
        <f t="shared" si="2"/>
        <v>3</v>
      </c>
      <c r="CZ29" s="160"/>
      <c r="DA29" s="155"/>
      <c r="DB29" s="158"/>
      <c r="DC29" s="159"/>
      <c r="DD29" s="158"/>
      <c r="DE29" s="159"/>
      <c r="DF29" s="181"/>
      <c r="DG29" s="159"/>
      <c r="DH29" s="181"/>
      <c r="DI29" s="160"/>
      <c r="DJ29" s="160"/>
      <c r="DK29" s="160"/>
      <c r="DL29" s="161"/>
      <c r="DM29" s="160"/>
      <c r="DN29" s="160"/>
      <c r="DO29" s="82"/>
      <c r="DP29" s="87"/>
    </row>
    <row r="30" spans="1:120" s="103" customFormat="1">
      <c r="A30" s="382">
        <f t="shared" si="17"/>
        <v>71</v>
      </c>
      <c r="B30" s="383"/>
      <c r="C30" s="383"/>
      <c r="D30" s="384">
        <f t="shared" si="46"/>
        <v>2</v>
      </c>
      <c r="E30" s="384"/>
      <c r="F30" s="384"/>
      <c r="G30" s="384" t="str">
        <f t="shared" si="18"/>
        <v>D</v>
      </c>
      <c r="H30" s="384"/>
      <c r="I30" s="384"/>
      <c r="J30" s="385">
        <f>J27+Teilnehmer!$N$14+Teilnehmer!$AC$14</f>
        <v>0.66666666666666641</v>
      </c>
      <c r="K30" s="384"/>
      <c r="L30" s="384"/>
      <c r="M30" s="384"/>
      <c r="N30" s="384"/>
      <c r="O30" s="386" t="str">
        <f>AF24</f>
        <v>SC Lüdenscheid</v>
      </c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69" t="s">
        <v>25</v>
      </c>
      <c r="AF30" s="388" t="str">
        <f>O25</f>
        <v>Hombrucher SV</v>
      </c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9"/>
      <c r="AV30" s="390">
        <v>2</v>
      </c>
      <c r="AW30" s="391"/>
      <c r="AX30" s="94" t="s">
        <v>20</v>
      </c>
      <c r="AY30" s="391">
        <v>1</v>
      </c>
      <c r="AZ30" s="392"/>
      <c r="BA30" s="87"/>
      <c r="BB30" s="202"/>
      <c r="BC30" s="202"/>
      <c r="BD30" s="202"/>
      <c r="BE30" s="203"/>
      <c r="BF30" s="203"/>
      <c r="BG30" s="203"/>
      <c r="BH30" s="203"/>
      <c r="BI30" s="203"/>
      <c r="BJ30" s="203"/>
      <c r="BK30" s="204"/>
      <c r="BL30" s="204"/>
      <c r="BM30" s="204"/>
      <c r="BN30" s="204"/>
      <c r="BO30" s="204"/>
      <c r="BP30" s="205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35"/>
      <c r="CC30" s="82"/>
      <c r="CD30" s="82"/>
      <c r="CE30" s="82"/>
      <c r="CF30" s="82"/>
      <c r="CG30" s="82"/>
      <c r="CH30" s="134">
        <f t="shared" si="1"/>
        <v>3</v>
      </c>
      <c r="CI30" s="169" t="s">
        <v>20</v>
      </c>
      <c r="CJ30" s="134" t="str">
        <f t="shared" si="0"/>
        <v>0</v>
      </c>
      <c r="CK30" s="134" t="s">
        <v>126</v>
      </c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 t="s">
        <v>20</v>
      </c>
      <c r="CY30" s="134">
        <f t="shared" si="2"/>
        <v>0</v>
      </c>
      <c r="CZ30" s="156"/>
      <c r="DA30" s="155"/>
      <c r="DB30" s="158"/>
      <c r="DC30" s="159"/>
      <c r="DD30" s="158"/>
      <c r="DE30" s="159"/>
      <c r="DF30" s="181"/>
      <c r="DG30" s="159"/>
      <c r="DH30" s="181"/>
      <c r="DI30" s="160"/>
      <c r="DJ30" s="160"/>
      <c r="DK30" s="160"/>
      <c r="DL30" s="161"/>
      <c r="DM30" s="160"/>
      <c r="DN30" s="160"/>
      <c r="DO30" s="82"/>
      <c r="DP30" s="87"/>
    </row>
    <row r="31" spans="1:120" s="103" customFormat="1">
      <c r="A31" s="382">
        <f t="shared" si="17"/>
        <v>72</v>
      </c>
      <c r="B31" s="383"/>
      <c r="C31" s="383"/>
      <c r="D31" s="384">
        <f t="shared" si="46"/>
        <v>3</v>
      </c>
      <c r="E31" s="384"/>
      <c r="F31" s="384"/>
      <c r="G31" s="384" t="str">
        <f t="shared" si="18"/>
        <v>D</v>
      </c>
      <c r="H31" s="384"/>
      <c r="I31" s="384"/>
      <c r="J31" s="385">
        <f>J28+Teilnehmer!$N$14+Teilnehmer!$AC$14</f>
        <v>0.66666666666666641</v>
      </c>
      <c r="K31" s="384"/>
      <c r="L31" s="384"/>
      <c r="M31" s="384"/>
      <c r="N31" s="384"/>
      <c r="O31" s="386" t="str">
        <f>AF23</f>
        <v>FC Stoppenberg</v>
      </c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69" t="s">
        <v>25</v>
      </c>
      <c r="AF31" s="388" t="str">
        <f>AF25</f>
        <v>(TSV Hertinghausen) n.a.</v>
      </c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9"/>
      <c r="AV31" s="390">
        <v>2</v>
      </c>
      <c r="AW31" s="391"/>
      <c r="AX31" s="94" t="s">
        <v>20</v>
      </c>
      <c r="AY31" s="391">
        <v>0</v>
      </c>
      <c r="AZ31" s="392"/>
      <c r="BA31" s="87"/>
      <c r="BB31" s="202"/>
      <c r="BC31" s="202"/>
      <c r="BD31" s="202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9"/>
      <c r="BW31" s="106"/>
      <c r="BX31" s="106"/>
      <c r="BY31" s="106"/>
      <c r="BZ31" s="106"/>
      <c r="CA31" s="106"/>
      <c r="CB31" s="135">
        <v>1</v>
      </c>
      <c r="CC31" s="82"/>
      <c r="CD31" s="82"/>
      <c r="CE31" s="82"/>
      <c r="CF31" s="82"/>
      <c r="CG31" s="82"/>
      <c r="CH31" s="134">
        <f t="shared" si="1"/>
        <v>3</v>
      </c>
      <c r="CI31" s="169" t="s">
        <v>20</v>
      </c>
      <c r="CJ31" s="134" t="str">
        <f t="shared" si="0"/>
        <v>0</v>
      </c>
      <c r="CK31" s="134" t="s">
        <v>126</v>
      </c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 t="s">
        <v>20</v>
      </c>
      <c r="CY31" s="134">
        <f t="shared" si="2"/>
        <v>0</v>
      </c>
      <c r="CZ31" s="156"/>
      <c r="DA31" s="155"/>
      <c r="DB31" s="157"/>
      <c r="DC31" s="158"/>
      <c r="DD31" s="159"/>
      <c r="DE31" s="158"/>
      <c r="DF31" s="159"/>
      <c r="DG31" s="158"/>
      <c r="DH31" s="159"/>
      <c r="DI31" s="158"/>
      <c r="DJ31" s="160"/>
      <c r="DK31" s="160"/>
      <c r="DL31" s="160"/>
      <c r="DM31" s="161"/>
      <c r="DN31" s="160"/>
      <c r="DO31" s="198"/>
      <c r="DP31" s="87"/>
    </row>
    <row r="32" spans="1:120" s="53" customFormat="1">
      <c r="A32" s="320">
        <f t="shared" si="17"/>
        <v>73</v>
      </c>
      <c r="B32" s="321"/>
      <c r="C32" s="321"/>
      <c r="D32" s="394">
        <f t="shared" si="46"/>
        <v>1</v>
      </c>
      <c r="E32" s="395"/>
      <c r="F32" s="396"/>
      <c r="G32" s="322" t="str">
        <f t="shared" si="18"/>
        <v>E</v>
      </c>
      <c r="H32" s="322"/>
      <c r="I32" s="322"/>
      <c r="J32" s="323">
        <f>J29+Teilnehmer!$N$14+Teilnehmer!$AC$14</f>
        <v>0.67708333333333304</v>
      </c>
      <c r="K32" s="322"/>
      <c r="L32" s="322"/>
      <c r="M32" s="322"/>
      <c r="N32" s="322"/>
      <c r="O32" s="327" t="str">
        <f>O22</f>
        <v>(SG Holzwickede) n.a.</v>
      </c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100" t="s">
        <v>25</v>
      </c>
      <c r="AF32" s="329" t="str">
        <f>O26</f>
        <v>SG Wattenscheid 09</v>
      </c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30"/>
      <c r="AV32" s="317">
        <v>0</v>
      </c>
      <c r="AW32" s="318"/>
      <c r="AX32" s="99" t="s">
        <v>20</v>
      </c>
      <c r="AY32" s="318">
        <v>2</v>
      </c>
      <c r="AZ32" s="319"/>
      <c r="BA32" s="82"/>
      <c r="BB32" s="106"/>
      <c r="BC32" s="112"/>
      <c r="BD32" s="112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9"/>
      <c r="BW32" s="106"/>
      <c r="BX32" s="106"/>
      <c r="BY32" s="106"/>
      <c r="BZ32" s="106"/>
      <c r="CA32" s="106"/>
      <c r="CB32" s="135">
        <v>2</v>
      </c>
      <c r="CC32" s="82"/>
      <c r="CD32" s="82"/>
      <c r="CE32" s="82"/>
      <c r="CF32" s="82"/>
      <c r="CG32" s="82"/>
      <c r="CH32" s="134">
        <f t="shared" si="1"/>
        <v>0</v>
      </c>
      <c r="CI32" s="169" t="s">
        <v>20</v>
      </c>
      <c r="CJ32" s="134" t="str">
        <f t="shared" si="0"/>
        <v>0</v>
      </c>
      <c r="CK32" s="134" t="s">
        <v>126</v>
      </c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 t="s">
        <v>20</v>
      </c>
      <c r="CY32" s="134">
        <f t="shared" si="2"/>
        <v>3</v>
      </c>
      <c r="CZ32" s="156"/>
      <c r="DA32" s="155"/>
      <c r="DB32" s="157"/>
      <c r="DC32" s="158"/>
      <c r="DD32" s="159"/>
      <c r="DE32" s="158"/>
      <c r="DF32" s="159"/>
      <c r="DG32" s="158"/>
      <c r="DH32" s="159"/>
      <c r="DI32" s="158"/>
      <c r="DJ32" s="160"/>
      <c r="DK32" s="160"/>
      <c r="DL32" s="160"/>
      <c r="DM32" s="161"/>
      <c r="DN32" s="160"/>
      <c r="DO32" s="198"/>
      <c r="DP32" s="82"/>
    </row>
    <row r="33" spans="1:120" s="53" customFormat="1">
      <c r="A33" s="320">
        <f t="shared" si="17"/>
        <v>74</v>
      </c>
      <c r="B33" s="321"/>
      <c r="C33" s="321"/>
      <c r="D33" s="394">
        <f t="shared" si="46"/>
        <v>2</v>
      </c>
      <c r="E33" s="395"/>
      <c r="F33" s="396"/>
      <c r="G33" s="322" t="str">
        <f t="shared" si="18"/>
        <v>E</v>
      </c>
      <c r="H33" s="322"/>
      <c r="I33" s="322"/>
      <c r="J33" s="323">
        <f>J30+Teilnehmer!$N$14+Teilnehmer!$AC$14</f>
        <v>0.67708333333333304</v>
      </c>
      <c r="K33" s="322"/>
      <c r="L33" s="322"/>
      <c r="M33" s="322"/>
      <c r="N33" s="322"/>
      <c r="O33" s="327" t="str">
        <f>AF27</f>
        <v>Westfalia Rhynern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100" t="s">
        <v>25</v>
      </c>
      <c r="AF33" s="329" t="str">
        <f>O28</f>
        <v>TuSEM Essen</v>
      </c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30"/>
      <c r="AV33" s="317">
        <v>4</v>
      </c>
      <c r="AW33" s="318"/>
      <c r="AX33" s="99" t="s">
        <v>20</v>
      </c>
      <c r="AY33" s="318">
        <v>0</v>
      </c>
      <c r="AZ33" s="319"/>
      <c r="BA33" s="82"/>
      <c r="BB33" s="106"/>
      <c r="BC33" s="112"/>
      <c r="BD33" s="112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9"/>
      <c r="BW33" s="106"/>
      <c r="BX33" s="106"/>
      <c r="BY33" s="106"/>
      <c r="BZ33" s="106"/>
      <c r="CA33" s="106"/>
      <c r="CB33" s="135">
        <v>3</v>
      </c>
      <c r="CC33" s="82"/>
      <c r="CD33" s="82"/>
      <c r="CE33" s="82"/>
      <c r="CF33" s="82"/>
      <c r="CG33" s="82"/>
      <c r="CH33" s="134">
        <f t="shared" si="1"/>
        <v>3</v>
      </c>
      <c r="CI33" s="169" t="s">
        <v>20</v>
      </c>
      <c r="CJ33" s="134" t="str">
        <f t="shared" si="0"/>
        <v>0</v>
      </c>
      <c r="CK33" s="134" t="s">
        <v>126</v>
      </c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 t="s">
        <v>20</v>
      </c>
      <c r="CY33" s="134">
        <f t="shared" si="2"/>
        <v>0</v>
      </c>
      <c r="CZ33" s="182"/>
      <c r="DA33" s="170"/>
      <c r="DB33" s="157"/>
      <c r="DC33" s="158"/>
      <c r="DD33" s="172"/>
      <c r="DE33" s="158"/>
      <c r="DF33" s="172"/>
      <c r="DG33" s="158"/>
      <c r="DH33" s="172"/>
      <c r="DI33" s="158"/>
      <c r="DJ33" s="174"/>
      <c r="DK33" s="174"/>
      <c r="DL33" s="174"/>
      <c r="DM33" s="175"/>
      <c r="DN33" s="174"/>
      <c r="DO33" s="206"/>
      <c r="DP33" s="82"/>
    </row>
    <row r="34" spans="1:120" s="53" customFormat="1" ht="15.75" thickBot="1">
      <c r="A34" s="397">
        <f t="shared" si="17"/>
        <v>75</v>
      </c>
      <c r="B34" s="398"/>
      <c r="C34" s="398"/>
      <c r="D34" s="399">
        <f t="shared" si="46"/>
        <v>3</v>
      </c>
      <c r="E34" s="400"/>
      <c r="F34" s="401"/>
      <c r="G34" s="402" t="str">
        <f t="shared" si="18"/>
        <v>E</v>
      </c>
      <c r="H34" s="402"/>
      <c r="I34" s="402"/>
      <c r="J34" s="403">
        <f>J31+Teilnehmer!$N$14+Teilnehmer!$AC$14</f>
        <v>0.67708333333333304</v>
      </c>
      <c r="K34" s="402"/>
      <c r="L34" s="402"/>
      <c r="M34" s="402"/>
      <c r="N34" s="402"/>
      <c r="O34" s="404" t="str">
        <f>AF26</f>
        <v>Tuspo Saarn</v>
      </c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101" t="s">
        <v>25</v>
      </c>
      <c r="AF34" s="406" t="str">
        <f>AF28</f>
        <v>TSC Eintracht 48/95 II</v>
      </c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7"/>
      <c r="AV34" s="408">
        <v>5</v>
      </c>
      <c r="AW34" s="409"/>
      <c r="AX34" s="102" t="s">
        <v>20</v>
      </c>
      <c r="AY34" s="409">
        <v>2</v>
      </c>
      <c r="AZ34" s="410"/>
      <c r="BA34" s="82"/>
      <c r="BB34" s="106"/>
      <c r="BC34" s="112"/>
      <c r="BD34" s="112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9"/>
      <c r="BW34" s="106"/>
      <c r="BX34" s="106"/>
      <c r="BY34" s="106"/>
      <c r="BZ34" s="106"/>
      <c r="CA34" s="106"/>
      <c r="CB34" s="135">
        <v>4</v>
      </c>
      <c r="CC34" s="82"/>
      <c r="CD34" s="82"/>
      <c r="CE34" s="82"/>
      <c r="CF34" s="82"/>
      <c r="CG34" s="82"/>
      <c r="CH34" s="134">
        <f t="shared" si="1"/>
        <v>3</v>
      </c>
      <c r="CI34" s="169" t="s">
        <v>20</v>
      </c>
      <c r="CJ34" s="134" t="str">
        <f t="shared" si="0"/>
        <v>0</v>
      </c>
      <c r="CK34" s="134" t="s">
        <v>126</v>
      </c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 t="s">
        <v>20</v>
      </c>
      <c r="CY34" s="134">
        <f t="shared" si="2"/>
        <v>0</v>
      </c>
      <c r="CZ34" s="182"/>
      <c r="DA34" s="170"/>
      <c r="DB34" s="155"/>
      <c r="DC34" s="158"/>
      <c r="DD34" s="159"/>
      <c r="DE34" s="158"/>
      <c r="DF34" s="159"/>
      <c r="DG34" s="181"/>
      <c r="DH34" s="159"/>
      <c r="DI34" s="181"/>
      <c r="DJ34" s="160"/>
      <c r="DK34" s="160"/>
      <c r="DL34" s="160"/>
      <c r="DM34" s="161"/>
      <c r="DN34" s="160"/>
      <c r="DO34" s="198"/>
      <c r="DP34" s="82"/>
    </row>
    <row r="35" spans="1:120" s="53" customFormat="1">
      <c r="BA35" s="82"/>
      <c r="BB35" s="106"/>
      <c r="BC35" s="112"/>
      <c r="BD35" s="112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9"/>
      <c r="BW35" s="106"/>
      <c r="BX35" s="106"/>
      <c r="BY35" s="106"/>
      <c r="BZ35" s="106"/>
      <c r="CA35" s="106"/>
      <c r="CB35" s="135">
        <v>5</v>
      </c>
      <c r="CC35" s="82"/>
      <c r="CD35" s="82"/>
      <c r="CE35" s="82"/>
      <c r="CF35" s="82"/>
      <c r="CG35" s="82"/>
      <c r="CH35" s="134"/>
      <c r="CI35" s="169"/>
      <c r="CJ35" s="134"/>
      <c r="CK35" s="134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34"/>
      <c r="CZ35" s="182"/>
      <c r="DA35" s="170"/>
      <c r="DB35" s="155"/>
      <c r="DC35" s="158"/>
      <c r="DD35" s="159"/>
      <c r="DE35" s="158"/>
      <c r="DF35" s="159"/>
      <c r="DG35" s="181"/>
      <c r="DH35" s="159"/>
      <c r="DI35" s="181"/>
      <c r="DJ35" s="160"/>
      <c r="DK35" s="160"/>
      <c r="DL35" s="160"/>
      <c r="DM35" s="161"/>
      <c r="DN35" s="160"/>
      <c r="DO35" s="198"/>
      <c r="DP35" s="82"/>
    </row>
    <row r="36" spans="1:120" s="53" customFormat="1">
      <c r="BA36" s="82"/>
      <c r="BB36" s="106"/>
      <c r="BC36" s="112"/>
      <c r="BD36" s="112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9"/>
      <c r="BW36" s="106"/>
      <c r="BX36" s="106"/>
      <c r="BY36" s="106"/>
      <c r="BZ36" s="106"/>
      <c r="CA36" s="106"/>
      <c r="CB36" s="135">
        <v>6</v>
      </c>
      <c r="CC36" s="82"/>
      <c r="CD36" s="82"/>
      <c r="CE36" s="82"/>
      <c r="CF36" s="82"/>
      <c r="CG36" s="82"/>
      <c r="CH36" s="134"/>
      <c r="CI36" s="169"/>
      <c r="CJ36" s="134"/>
      <c r="CK36" s="134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34"/>
      <c r="CZ36" s="182"/>
      <c r="DA36" s="170"/>
      <c r="DB36" s="155"/>
      <c r="DC36" s="158"/>
      <c r="DD36" s="159"/>
      <c r="DE36" s="158"/>
      <c r="DF36" s="159"/>
      <c r="DG36" s="181"/>
      <c r="DH36" s="159"/>
      <c r="DI36" s="181"/>
      <c r="DJ36" s="160"/>
      <c r="DK36" s="160"/>
      <c r="DL36" s="160"/>
      <c r="DM36" s="161"/>
      <c r="DN36" s="160"/>
      <c r="DO36" s="198"/>
      <c r="DP36" s="82"/>
    </row>
    <row r="37" spans="1:120" s="53" customFormat="1">
      <c r="BA37" s="82"/>
      <c r="BB37" s="106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134"/>
      <c r="CI37" s="169"/>
      <c r="CJ37" s="134"/>
      <c r="CK37" s="134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34"/>
      <c r="CZ37" s="182"/>
      <c r="DA37" s="170"/>
      <c r="DB37" s="155"/>
      <c r="DC37" s="158"/>
      <c r="DD37" s="159"/>
      <c r="DE37" s="158"/>
      <c r="DF37" s="159"/>
      <c r="DG37" s="181"/>
      <c r="DH37" s="159"/>
      <c r="DI37" s="181"/>
      <c r="DJ37" s="160"/>
      <c r="DK37" s="160"/>
      <c r="DL37" s="160"/>
      <c r="DM37" s="161"/>
      <c r="DN37" s="160"/>
      <c r="DO37" s="198"/>
      <c r="DP37" s="82"/>
    </row>
    <row r="38" spans="1:120" s="53" customFormat="1">
      <c r="BA38" s="82"/>
      <c r="BB38" s="393"/>
      <c r="BC38" s="393"/>
      <c r="BD38" s="393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134"/>
      <c r="CI38" s="169"/>
      <c r="CJ38" s="134"/>
      <c r="CK38" s="134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34"/>
      <c r="CZ38" s="182"/>
      <c r="DA38" s="170"/>
      <c r="DB38" s="155"/>
      <c r="DC38" s="158"/>
      <c r="DD38" s="159"/>
      <c r="DE38" s="158"/>
      <c r="DF38" s="159"/>
      <c r="DG38" s="181"/>
      <c r="DH38" s="159"/>
      <c r="DI38" s="181"/>
      <c r="DJ38" s="160"/>
      <c r="DK38" s="160"/>
      <c r="DL38" s="160"/>
      <c r="DM38" s="161"/>
      <c r="DN38" s="160"/>
      <c r="DO38" s="198"/>
      <c r="DP38" s="82"/>
    </row>
    <row r="39" spans="1:120" s="53" customFormat="1">
      <c r="BA39" s="82"/>
      <c r="BB39" s="393"/>
      <c r="BC39" s="393"/>
      <c r="BD39" s="393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134"/>
      <c r="CI39" s="169"/>
      <c r="CJ39" s="134"/>
      <c r="CK39" s="134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34"/>
      <c r="CZ39" s="182"/>
      <c r="DA39" s="170"/>
      <c r="DB39" s="155"/>
      <c r="DC39" s="158"/>
      <c r="DD39" s="159"/>
      <c r="DE39" s="158"/>
      <c r="DF39" s="159"/>
      <c r="DG39" s="181"/>
      <c r="DH39" s="159"/>
      <c r="DI39" s="181"/>
      <c r="DJ39" s="160"/>
      <c r="DK39" s="160"/>
      <c r="DL39" s="160"/>
      <c r="DM39" s="161"/>
      <c r="DN39" s="160"/>
      <c r="DO39" s="198"/>
      <c r="DP39" s="82"/>
    </row>
    <row r="40" spans="1:120" s="53" customFormat="1">
      <c r="BA40" s="82"/>
      <c r="BB40" s="393"/>
      <c r="BC40" s="393"/>
      <c r="BD40" s="393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134"/>
      <c r="CI40" s="169"/>
      <c r="CJ40" s="134"/>
      <c r="CK40" s="134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34"/>
      <c r="CZ40" s="182"/>
      <c r="DA40" s="170"/>
      <c r="DB40" s="155"/>
      <c r="DC40" s="158"/>
      <c r="DD40" s="159"/>
      <c r="DE40" s="158"/>
      <c r="DF40" s="159"/>
      <c r="DG40" s="181"/>
      <c r="DH40" s="159"/>
      <c r="DI40" s="181"/>
      <c r="DJ40" s="160"/>
      <c r="DK40" s="160"/>
      <c r="DL40" s="160"/>
      <c r="DM40" s="161"/>
      <c r="DN40" s="160"/>
      <c r="DO40" s="198"/>
      <c r="DP40" s="82"/>
    </row>
    <row r="41" spans="1:120" s="53" customFormat="1">
      <c r="BA41" s="82"/>
      <c r="BB41" s="106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134"/>
      <c r="CI41" s="169"/>
      <c r="CJ41" s="134"/>
      <c r="CK41" s="134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34"/>
      <c r="CZ41" s="182"/>
      <c r="DA41" s="170"/>
      <c r="DB41" s="155"/>
      <c r="DC41" s="158"/>
      <c r="DD41" s="159"/>
      <c r="DE41" s="158"/>
      <c r="DF41" s="159"/>
      <c r="DG41" s="181"/>
      <c r="DH41" s="159"/>
      <c r="DI41" s="181"/>
      <c r="DJ41" s="160"/>
      <c r="DK41" s="160"/>
      <c r="DL41" s="160"/>
      <c r="DM41" s="161"/>
      <c r="DN41" s="160"/>
      <c r="DO41" s="198"/>
      <c r="DP41" s="82"/>
    </row>
    <row r="42" spans="1:120" s="53" customFormat="1">
      <c r="BA42" s="82"/>
      <c r="BB42" s="106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134"/>
      <c r="CI42" s="169"/>
      <c r="CJ42" s="134"/>
      <c r="CK42" s="134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34"/>
      <c r="CZ42" s="182"/>
      <c r="DA42" s="170"/>
      <c r="DB42" s="155"/>
      <c r="DC42" s="158"/>
      <c r="DD42" s="159"/>
      <c r="DE42" s="158"/>
      <c r="DF42" s="159"/>
      <c r="DG42" s="181"/>
      <c r="DH42" s="159"/>
      <c r="DI42" s="181"/>
      <c r="DJ42" s="160"/>
      <c r="DK42" s="160"/>
      <c r="DL42" s="160"/>
      <c r="DM42" s="161"/>
      <c r="DN42" s="160"/>
      <c r="DO42" s="198"/>
      <c r="DP42" s="82"/>
    </row>
    <row r="43" spans="1:120" s="53" customFormat="1">
      <c r="BA43" s="82"/>
      <c r="BB43" s="106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134"/>
      <c r="CI43" s="169"/>
      <c r="CJ43" s="134"/>
      <c r="CK43" s="134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34"/>
      <c r="CZ43" s="182"/>
      <c r="DA43" s="170"/>
      <c r="DB43" s="155"/>
      <c r="DC43" s="158"/>
      <c r="DD43" s="159"/>
      <c r="DE43" s="158"/>
      <c r="DF43" s="159"/>
      <c r="DG43" s="181"/>
      <c r="DH43" s="159"/>
      <c r="DI43" s="181"/>
      <c r="DJ43" s="160"/>
      <c r="DK43" s="160"/>
      <c r="DL43" s="160"/>
      <c r="DM43" s="161"/>
      <c r="DN43" s="160"/>
      <c r="DO43" s="198"/>
      <c r="DP43" s="82"/>
    </row>
    <row r="44" spans="1:120" s="53" customFormat="1">
      <c r="BA44" s="82"/>
      <c r="BB44" s="106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134"/>
      <c r="CI44" s="169"/>
      <c r="CJ44" s="134"/>
      <c r="CK44" s="134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34"/>
      <c r="CZ44" s="182"/>
      <c r="DA44" s="170"/>
      <c r="DB44" s="155"/>
      <c r="DC44" s="158"/>
      <c r="DD44" s="159"/>
      <c r="DE44" s="158"/>
      <c r="DF44" s="159"/>
      <c r="DG44" s="181"/>
      <c r="DH44" s="159"/>
      <c r="DI44" s="181"/>
      <c r="DJ44" s="160"/>
      <c r="DK44" s="160"/>
      <c r="DL44" s="160"/>
      <c r="DM44" s="161"/>
      <c r="DN44" s="160"/>
      <c r="DO44" s="198"/>
      <c r="DP44" s="82"/>
    </row>
    <row r="45" spans="1:120" s="53" customFormat="1">
      <c r="BA45" s="82"/>
      <c r="BB45" s="106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134"/>
      <c r="CI45" s="169"/>
      <c r="CJ45" s="134"/>
      <c r="CK45" s="134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34"/>
      <c r="CZ45" s="182"/>
      <c r="DA45" s="170"/>
      <c r="DB45" s="155"/>
      <c r="DC45" s="158"/>
      <c r="DD45" s="159"/>
      <c r="DE45" s="158"/>
      <c r="DF45" s="159"/>
      <c r="DG45" s="181"/>
      <c r="DH45" s="159"/>
      <c r="DI45" s="181"/>
      <c r="DJ45" s="160"/>
      <c r="DK45" s="160"/>
      <c r="DL45" s="160"/>
      <c r="DM45" s="161"/>
      <c r="DN45" s="160"/>
      <c r="DO45" s="198"/>
      <c r="DP45" s="82"/>
    </row>
    <row r="46" spans="1:120" s="53" customFormat="1">
      <c r="BA46" s="82"/>
      <c r="BB46" s="106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134"/>
      <c r="CI46" s="169"/>
      <c r="CJ46" s="134"/>
      <c r="CK46" s="134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34"/>
      <c r="CZ46" s="182"/>
      <c r="DA46" s="170"/>
      <c r="DB46" s="155"/>
      <c r="DC46" s="158"/>
      <c r="DD46" s="159"/>
      <c r="DE46" s="158"/>
      <c r="DF46" s="159"/>
      <c r="DG46" s="181"/>
      <c r="DH46" s="159"/>
      <c r="DI46" s="181"/>
      <c r="DJ46" s="160"/>
      <c r="DK46" s="160"/>
      <c r="DL46" s="160"/>
      <c r="DM46" s="161"/>
      <c r="DN46" s="160"/>
      <c r="DO46" s="198"/>
      <c r="DP46" s="82"/>
    </row>
    <row r="47" spans="1:120" s="53" customFormat="1">
      <c r="BA47" s="82"/>
      <c r="BB47" s="393"/>
      <c r="BC47" s="393"/>
      <c r="BD47" s="393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134"/>
      <c r="CI47" s="169"/>
      <c r="CJ47" s="134"/>
      <c r="CK47" s="134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34"/>
      <c r="CZ47" s="182"/>
      <c r="DA47" s="170"/>
      <c r="DB47" s="155"/>
      <c r="DC47" s="158"/>
      <c r="DD47" s="159"/>
      <c r="DE47" s="158"/>
      <c r="DF47" s="159"/>
      <c r="DG47" s="181"/>
      <c r="DH47" s="159"/>
      <c r="DI47" s="181"/>
      <c r="DJ47" s="160"/>
      <c r="DK47" s="160"/>
      <c r="DL47" s="160"/>
      <c r="DM47" s="161"/>
      <c r="DN47" s="160"/>
      <c r="DO47" s="198"/>
      <c r="DP47" s="82"/>
    </row>
    <row r="48" spans="1:120" s="53" customFormat="1">
      <c r="BA48" s="82"/>
      <c r="BB48" s="393"/>
      <c r="BC48" s="393"/>
      <c r="BD48" s="393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134"/>
      <c r="CI48" s="169"/>
      <c r="CJ48" s="134"/>
      <c r="CK48" s="134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34"/>
      <c r="CZ48" s="182"/>
      <c r="DA48" s="170"/>
      <c r="DB48" s="155"/>
      <c r="DC48" s="158"/>
      <c r="DD48" s="159"/>
      <c r="DE48" s="158"/>
      <c r="DF48" s="159"/>
      <c r="DG48" s="181"/>
      <c r="DH48" s="159"/>
      <c r="DI48" s="181"/>
      <c r="DJ48" s="160"/>
      <c r="DK48" s="160"/>
      <c r="DL48" s="160"/>
      <c r="DM48" s="161"/>
      <c r="DN48" s="160"/>
      <c r="DO48" s="198"/>
      <c r="DP48" s="82"/>
    </row>
    <row r="49" spans="1:120" s="53" customFormat="1">
      <c r="BA49" s="82"/>
      <c r="BB49" s="393"/>
      <c r="BC49" s="393"/>
      <c r="BD49" s="393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134"/>
      <c r="CI49" s="169"/>
      <c r="CJ49" s="134"/>
      <c r="CK49" s="134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34"/>
      <c r="CZ49" s="182"/>
      <c r="DA49" s="170"/>
      <c r="DB49" s="155"/>
      <c r="DC49" s="158"/>
      <c r="DD49" s="159"/>
      <c r="DE49" s="158"/>
      <c r="DF49" s="159"/>
      <c r="DG49" s="181"/>
      <c r="DH49" s="159"/>
      <c r="DI49" s="181"/>
      <c r="DJ49" s="160"/>
      <c r="DK49" s="160"/>
      <c r="DL49" s="160"/>
      <c r="DM49" s="161"/>
      <c r="DN49" s="160"/>
      <c r="DO49" s="198"/>
      <c r="DP49" s="82"/>
    </row>
    <row r="50" spans="1:120" s="53" customFormat="1"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4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X50" s="54"/>
      <c r="BA50" s="82"/>
      <c r="BB50" s="106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134"/>
      <c r="CI50" s="134"/>
      <c r="CJ50" s="134"/>
      <c r="CK50" s="134"/>
      <c r="CL50" s="170"/>
      <c r="CM50" s="170"/>
      <c r="CN50" s="183"/>
      <c r="CO50" s="183"/>
      <c r="CP50" s="184"/>
      <c r="CQ50" s="185"/>
      <c r="CR50" s="185"/>
      <c r="CS50" s="186"/>
      <c r="CT50" s="185"/>
      <c r="CU50" s="187"/>
      <c r="CV50" s="170"/>
      <c r="CW50" s="170"/>
      <c r="CX50" s="170"/>
      <c r="CY50" s="134"/>
      <c r="CZ50" s="182"/>
      <c r="DA50" s="170"/>
      <c r="DB50" s="155"/>
      <c r="DC50" s="158"/>
      <c r="DD50" s="159"/>
      <c r="DE50" s="158"/>
      <c r="DF50" s="159"/>
      <c r="DG50" s="181"/>
      <c r="DH50" s="159"/>
      <c r="DI50" s="181"/>
      <c r="DJ50" s="160"/>
      <c r="DK50" s="160"/>
      <c r="DL50" s="160"/>
      <c r="DM50" s="161"/>
      <c r="DN50" s="160"/>
      <c r="DO50" s="198"/>
      <c r="DP50" s="82"/>
    </row>
    <row r="51" spans="1:120" s="82" customFormat="1" ht="26.25">
      <c r="A51" s="357" t="s">
        <v>125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B51" s="106"/>
      <c r="CH51" s="134"/>
      <c r="CI51" s="134"/>
      <c r="CJ51" s="134"/>
      <c r="CK51" s="134"/>
      <c r="CL51" s="170"/>
      <c r="CM51" s="170"/>
      <c r="CN51" s="183"/>
      <c r="CO51" s="183"/>
      <c r="CP51" s="184"/>
      <c r="CQ51" s="185"/>
      <c r="CR51" s="185"/>
      <c r="CS51" s="186"/>
      <c r="CT51" s="185"/>
      <c r="CU51" s="187"/>
      <c r="CV51" s="170"/>
      <c r="CW51" s="170"/>
      <c r="CX51" s="170"/>
      <c r="CY51" s="134"/>
      <c r="CZ51" s="182"/>
      <c r="DA51" s="170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</row>
    <row r="52" spans="1:120" s="82" customFormat="1" ht="10.9" customHeight="1" thickBot="1"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X52" s="84"/>
      <c r="BB52" s="106"/>
      <c r="CH52" s="134"/>
      <c r="CI52" s="134"/>
      <c r="CJ52" s="134"/>
      <c r="CK52" s="134"/>
      <c r="CL52" s="170"/>
      <c r="CM52" s="170"/>
      <c r="CN52" s="183"/>
      <c r="CO52" s="183"/>
      <c r="CP52" s="184"/>
      <c r="CQ52" s="185"/>
      <c r="CR52" s="185"/>
      <c r="CS52" s="186"/>
      <c r="CT52" s="185"/>
      <c r="CU52" s="187"/>
      <c r="CV52" s="170"/>
      <c r="CW52" s="170"/>
      <c r="CX52" s="170"/>
      <c r="CY52" s="134"/>
      <c r="CZ52" s="156"/>
      <c r="DA52" s="15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</row>
    <row r="53" spans="1:120" s="82" customFormat="1" ht="15.75" thickBot="1">
      <c r="B53" s="284" t="str">
        <f>Teilnehmer!AE24</f>
        <v>Gruppe D - REWE</v>
      </c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4" t="s">
        <v>28</v>
      </c>
      <c r="Q53" s="285"/>
      <c r="R53" s="286"/>
      <c r="S53" s="285" t="s">
        <v>29</v>
      </c>
      <c r="T53" s="285"/>
      <c r="U53" s="285"/>
      <c r="V53" s="285"/>
      <c r="W53" s="285"/>
      <c r="X53" s="284" t="s">
        <v>30</v>
      </c>
      <c r="Y53" s="285"/>
      <c r="Z53" s="286"/>
      <c r="AA53" s="83"/>
      <c r="AB53" s="284" t="str">
        <f>Teilnehmer!Q32</f>
        <v>Gruppe E - BallsportDirekt</v>
      </c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4" t="s">
        <v>28</v>
      </c>
      <c r="AQ53" s="285"/>
      <c r="AR53" s="286"/>
      <c r="AS53" s="285" t="s">
        <v>29</v>
      </c>
      <c r="AT53" s="285"/>
      <c r="AU53" s="285"/>
      <c r="AV53" s="285"/>
      <c r="AW53" s="285"/>
      <c r="AX53" s="284" t="s">
        <v>30</v>
      </c>
      <c r="AY53" s="285"/>
      <c r="AZ53" s="286"/>
      <c r="BB53" s="106"/>
      <c r="CH53" s="134"/>
      <c r="CI53" s="134"/>
      <c r="CJ53" s="134"/>
      <c r="CK53" s="134"/>
      <c r="CL53" s="170"/>
      <c r="CM53" s="170"/>
      <c r="CN53" s="183"/>
      <c r="CO53" s="183"/>
      <c r="CP53" s="184"/>
      <c r="CQ53" s="185"/>
      <c r="CR53" s="185"/>
      <c r="CS53" s="186"/>
      <c r="CT53" s="185"/>
      <c r="CU53" s="187"/>
      <c r="CV53" s="170"/>
      <c r="CW53" s="170"/>
      <c r="CX53" s="170"/>
      <c r="CY53" s="134"/>
      <c r="CZ53" s="156"/>
      <c r="DA53" s="15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</row>
    <row r="54" spans="1:120" s="82" customFormat="1">
      <c r="B54" s="287">
        <v>1</v>
      </c>
      <c r="C54" s="288"/>
      <c r="D54" s="289" t="str">
        <f>BE15</f>
        <v>RW Essen</v>
      </c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>
        <f>BQ15</f>
        <v>15</v>
      </c>
      <c r="Q54" s="291"/>
      <c r="R54" s="292"/>
      <c r="S54" s="291">
        <f>BT15</f>
        <v>12</v>
      </c>
      <c r="T54" s="291"/>
      <c r="U54" s="85" t="s">
        <v>20</v>
      </c>
      <c r="V54" s="291">
        <f>BW15</f>
        <v>2</v>
      </c>
      <c r="W54" s="291"/>
      <c r="X54" s="290">
        <f>BY15</f>
        <v>10</v>
      </c>
      <c r="Y54" s="291"/>
      <c r="Z54" s="292"/>
      <c r="AA54" s="83"/>
      <c r="AB54" s="287">
        <v>1</v>
      </c>
      <c r="AC54" s="288"/>
      <c r="AD54" s="289" t="str">
        <f>BE23</f>
        <v>SG Wattenscheid 09</v>
      </c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90">
        <f>BQ23</f>
        <v>11</v>
      </c>
      <c r="AQ54" s="291"/>
      <c r="AR54" s="292"/>
      <c r="AS54" s="291">
        <f>BT23</f>
        <v>13</v>
      </c>
      <c r="AT54" s="291"/>
      <c r="AU54" s="85" t="s">
        <v>20</v>
      </c>
      <c r="AV54" s="291">
        <f>BW23</f>
        <v>3</v>
      </c>
      <c r="AW54" s="291"/>
      <c r="AX54" s="290">
        <f>BY23</f>
        <v>10</v>
      </c>
      <c r="AY54" s="291"/>
      <c r="AZ54" s="292"/>
      <c r="BB54" s="106"/>
      <c r="CH54" s="134"/>
      <c r="CI54" s="134"/>
      <c r="CJ54" s="134"/>
      <c r="CK54" s="134"/>
      <c r="CL54" s="170"/>
      <c r="CM54" s="170"/>
      <c r="CN54" s="183"/>
      <c r="CO54" s="183"/>
      <c r="CP54" s="184"/>
      <c r="CQ54" s="185"/>
      <c r="CR54" s="185"/>
      <c r="CS54" s="186"/>
      <c r="CT54" s="185"/>
      <c r="CU54" s="187"/>
      <c r="CV54" s="170"/>
      <c r="CW54" s="170"/>
      <c r="CX54" s="170"/>
      <c r="CY54" s="134"/>
      <c r="CZ54" s="156"/>
      <c r="DA54" s="15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</row>
    <row r="55" spans="1:120" s="82" customFormat="1">
      <c r="B55" s="270">
        <f>B54+1</f>
        <v>2</v>
      </c>
      <c r="C55" s="271"/>
      <c r="D55" s="272" t="str">
        <f t="shared" ref="D55:D59" si="47">BE16</f>
        <v>SW Silschede</v>
      </c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3">
        <f t="shared" ref="P55:P59" si="48">BQ16</f>
        <v>10</v>
      </c>
      <c r="Q55" s="274"/>
      <c r="R55" s="275"/>
      <c r="S55" s="274">
        <f t="shared" ref="S55:S59" si="49">BT16</f>
        <v>5</v>
      </c>
      <c r="T55" s="274"/>
      <c r="U55" s="86" t="s">
        <v>20</v>
      </c>
      <c r="V55" s="274">
        <f t="shared" ref="V55:V59" si="50">BW16</f>
        <v>1</v>
      </c>
      <c r="W55" s="274"/>
      <c r="X55" s="273">
        <f t="shared" ref="X55:X59" si="51">BY16</f>
        <v>4</v>
      </c>
      <c r="Y55" s="274"/>
      <c r="Z55" s="275"/>
      <c r="AA55" s="83"/>
      <c r="AB55" s="270">
        <f>AB54+1</f>
        <v>2</v>
      </c>
      <c r="AC55" s="271"/>
      <c r="AD55" s="272" t="str">
        <f t="shared" ref="AD55:AD59" si="52">BE24</f>
        <v>Westfalia Rhynern</v>
      </c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3">
        <f t="shared" ref="AP55:AP59" si="53">BQ24</f>
        <v>10</v>
      </c>
      <c r="AQ55" s="274"/>
      <c r="AR55" s="275"/>
      <c r="AS55" s="274">
        <f t="shared" ref="AS55:AS59" si="54">BT24</f>
        <v>10</v>
      </c>
      <c r="AT55" s="274"/>
      <c r="AU55" s="86" t="s">
        <v>20</v>
      </c>
      <c r="AV55" s="274">
        <f t="shared" ref="AV55:AV59" si="55">BW24</f>
        <v>3</v>
      </c>
      <c r="AW55" s="274"/>
      <c r="AX55" s="273">
        <f t="shared" ref="AX55:AX59" si="56">BY24</f>
        <v>7</v>
      </c>
      <c r="AY55" s="274"/>
      <c r="AZ55" s="275"/>
      <c r="BB55" s="106"/>
      <c r="CH55" s="134"/>
      <c r="CI55" s="134"/>
      <c r="CJ55" s="134"/>
      <c r="CK55" s="134"/>
      <c r="CL55" s="170"/>
      <c r="CM55" s="170"/>
      <c r="CN55" s="183"/>
      <c r="CO55" s="183"/>
      <c r="CP55" s="184"/>
      <c r="CQ55" s="185"/>
      <c r="CR55" s="185"/>
      <c r="CS55" s="186"/>
      <c r="CT55" s="185"/>
      <c r="CU55" s="187"/>
      <c r="CV55" s="170"/>
      <c r="CW55" s="170"/>
      <c r="CX55" s="170"/>
      <c r="CY55" s="134"/>
      <c r="CZ55" s="156"/>
      <c r="DA55" s="15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</row>
    <row r="56" spans="1:120" s="82" customFormat="1">
      <c r="B56" s="270">
        <f t="shared" ref="B56:B59" si="57">B55+1</f>
        <v>3</v>
      </c>
      <c r="C56" s="271"/>
      <c r="D56" s="272" t="str">
        <f t="shared" si="47"/>
        <v>SC Lüdenscheid</v>
      </c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3">
        <f t="shared" si="48"/>
        <v>10</v>
      </c>
      <c r="Q56" s="274"/>
      <c r="R56" s="275"/>
      <c r="S56" s="274">
        <f t="shared" si="49"/>
        <v>6</v>
      </c>
      <c r="T56" s="274"/>
      <c r="U56" s="86" t="s">
        <v>20</v>
      </c>
      <c r="V56" s="274">
        <f t="shared" si="50"/>
        <v>3</v>
      </c>
      <c r="W56" s="274"/>
      <c r="X56" s="273">
        <f t="shared" si="51"/>
        <v>3</v>
      </c>
      <c r="Y56" s="274"/>
      <c r="Z56" s="275"/>
      <c r="AA56" s="83"/>
      <c r="AB56" s="270">
        <f t="shared" ref="AB56:AB59" si="58">AB55+1</f>
        <v>3</v>
      </c>
      <c r="AC56" s="271"/>
      <c r="AD56" s="272" t="str">
        <f t="shared" si="52"/>
        <v>TSC Eintracht 48/95 II</v>
      </c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3">
        <f t="shared" si="53"/>
        <v>9</v>
      </c>
      <c r="AQ56" s="274"/>
      <c r="AR56" s="275"/>
      <c r="AS56" s="274">
        <f t="shared" si="54"/>
        <v>6</v>
      </c>
      <c r="AT56" s="274"/>
      <c r="AU56" s="86" t="s">
        <v>20</v>
      </c>
      <c r="AV56" s="274">
        <f t="shared" si="55"/>
        <v>10</v>
      </c>
      <c r="AW56" s="274"/>
      <c r="AX56" s="273">
        <f t="shared" si="56"/>
        <v>-4</v>
      </c>
      <c r="AY56" s="274"/>
      <c r="AZ56" s="275"/>
      <c r="BB56" s="106"/>
      <c r="CH56" s="134"/>
      <c r="CI56" s="134"/>
      <c r="CJ56" s="134"/>
      <c r="CK56" s="134"/>
      <c r="CL56" s="170"/>
      <c r="CM56" s="170"/>
      <c r="CN56" s="183"/>
      <c r="CO56" s="183"/>
      <c r="CP56" s="184"/>
      <c r="CQ56" s="185"/>
      <c r="CR56" s="185"/>
      <c r="CS56" s="186"/>
      <c r="CT56" s="185"/>
      <c r="CU56" s="187"/>
      <c r="CV56" s="170"/>
      <c r="CW56" s="170"/>
      <c r="CX56" s="170"/>
      <c r="CY56" s="134"/>
      <c r="CZ56" s="156"/>
      <c r="DA56" s="15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</row>
    <row r="57" spans="1:120" s="82" customFormat="1">
      <c r="B57" s="270">
        <f t="shared" si="57"/>
        <v>4</v>
      </c>
      <c r="C57" s="271"/>
      <c r="D57" s="272" t="str">
        <f t="shared" si="47"/>
        <v>Hombrucher SV</v>
      </c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3">
        <f t="shared" si="48"/>
        <v>6</v>
      </c>
      <c r="Q57" s="274"/>
      <c r="R57" s="275"/>
      <c r="S57" s="274">
        <f t="shared" si="49"/>
        <v>7</v>
      </c>
      <c r="T57" s="274"/>
      <c r="U57" s="86" t="s">
        <v>20</v>
      </c>
      <c r="V57" s="274">
        <f t="shared" si="50"/>
        <v>6</v>
      </c>
      <c r="W57" s="274"/>
      <c r="X57" s="273">
        <f t="shared" si="51"/>
        <v>1</v>
      </c>
      <c r="Y57" s="274"/>
      <c r="Z57" s="275"/>
      <c r="AA57" s="83"/>
      <c r="AB57" s="270">
        <f t="shared" si="58"/>
        <v>4</v>
      </c>
      <c r="AC57" s="271"/>
      <c r="AD57" s="272" t="str">
        <f t="shared" si="52"/>
        <v>TuSEM Essen</v>
      </c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3">
        <f t="shared" si="53"/>
        <v>7</v>
      </c>
      <c r="AQ57" s="274"/>
      <c r="AR57" s="275"/>
      <c r="AS57" s="274">
        <f t="shared" si="54"/>
        <v>6</v>
      </c>
      <c r="AT57" s="274"/>
      <c r="AU57" s="86" t="s">
        <v>20</v>
      </c>
      <c r="AV57" s="274">
        <f t="shared" si="55"/>
        <v>7</v>
      </c>
      <c r="AW57" s="274"/>
      <c r="AX57" s="273">
        <f t="shared" si="56"/>
        <v>-1</v>
      </c>
      <c r="AY57" s="274"/>
      <c r="AZ57" s="275"/>
      <c r="BB57" s="106"/>
      <c r="CH57" s="134"/>
      <c r="CI57" s="134"/>
      <c r="CJ57" s="134"/>
      <c r="CK57" s="134"/>
      <c r="CL57" s="170"/>
      <c r="CM57" s="170"/>
      <c r="CN57" s="183"/>
      <c r="CO57" s="183"/>
      <c r="CP57" s="184"/>
      <c r="CQ57" s="185"/>
      <c r="CR57" s="185"/>
      <c r="CS57" s="186"/>
      <c r="CT57" s="185"/>
      <c r="CU57" s="187"/>
      <c r="CV57" s="170"/>
      <c r="CW57" s="170"/>
      <c r="CX57" s="170"/>
      <c r="CY57" s="134"/>
      <c r="CZ57" s="156"/>
      <c r="DA57" s="15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</row>
    <row r="58" spans="1:120" s="87" customFormat="1">
      <c r="B58" s="360">
        <f t="shared" si="57"/>
        <v>5</v>
      </c>
      <c r="C58" s="361"/>
      <c r="D58" s="362" t="str">
        <f t="shared" si="47"/>
        <v>FC Stoppenberg</v>
      </c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4">
        <f t="shared" si="48"/>
        <v>3</v>
      </c>
      <c r="Q58" s="365"/>
      <c r="R58" s="366"/>
      <c r="S58" s="365">
        <f t="shared" si="49"/>
        <v>4</v>
      </c>
      <c r="T58" s="365"/>
      <c r="U58" s="89" t="s">
        <v>20</v>
      </c>
      <c r="V58" s="365">
        <f t="shared" si="50"/>
        <v>12</v>
      </c>
      <c r="W58" s="365"/>
      <c r="X58" s="364">
        <f t="shared" si="51"/>
        <v>-8</v>
      </c>
      <c r="Y58" s="365"/>
      <c r="Z58" s="366"/>
      <c r="AA58" s="88"/>
      <c r="AB58" s="360">
        <f t="shared" si="58"/>
        <v>5</v>
      </c>
      <c r="AC58" s="361"/>
      <c r="AD58" s="362" t="str">
        <f t="shared" si="52"/>
        <v>Tuspo Saarn</v>
      </c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4">
        <f t="shared" si="53"/>
        <v>6</v>
      </c>
      <c r="AQ58" s="365"/>
      <c r="AR58" s="366"/>
      <c r="AS58" s="365">
        <f t="shared" si="54"/>
        <v>8</v>
      </c>
      <c r="AT58" s="365"/>
      <c r="AU58" s="89" t="s">
        <v>20</v>
      </c>
      <c r="AV58" s="365">
        <f t="shared" si="55"/>
        <v>10</v>
      </c>
      <c r="AW58" s="365"/>
      <c r="AX58" s="364">
        <f t="shared" si="56"/>
        <v>-2</v>
      </c>
      <c r="AY58" s="365"/>
      <c r="AZ58" s="366"/>
      <c r="BB58" s="106"/>
      <c r="CH58" s="134"/>
      <c r="CI58" s="134"/>
      <c r="CJ58" s="134"/>
      <c r="CK58" s="134"/>
      <c r="CL58" s="170"/>
      <c r="CM58" s="170"/>
      <c r="CN58" s="183"/>
      <c r="CO58" s="183"/>
      <c r="CP58" s="184"/>
      <c r="CQ58" s="185"/>
      <c r="CR58" s="185"/>
      <c r="CS58" s="186"/>
      <c r="CT58" s="185"/>
      <c r="CU58" s="187"/>
      <c r="CV58" s="170"/>
      <c r="CW58" s="170"/>
      <c r="CX58" s="170"/>
      <c r="CY58" s="134"/>
      <c r="CZ58" s="156"/>
      <c r="DA58" s="155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</row>
    <row r="59" spans="1:120" s="87" customFormat="1" ht="15.75" thickBot="1">
      <c r="B59" s="367">
        <f t="shared" si="57"/>
        <v>6</v>
      </c>
      <c r="C59" s="368"/>
      <c r="D59" s="369" t="str">
        <f t="shared" si="47"/>
        <v>(TSV Hertinghausen) n.a.</v>
      </c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71">
        <f t="shared" si="48"/>
        <v>0</v>
      </c>
      <c r="Q59" s="372"/>
      <c r="R59" s="373"/>
      <c r="S59" s="372">
        <f t="shared" si="49"/>
        <v>0</v>
      </c>
      <c r="T59" s="372"/>
      <c r="U59" s="91" t="s">
        <v>20</v>
      </c>
      <c r="V59" s="372">
        <f t="shared" si="50"/>
        <v>10</v>
      </c>
      <c r="W59" s="372"/>
      <c r="X59" s="371">
        <f t="shared" si="51"/>
        <v>-10</v>
      </c>
      <c r="Y59" s="372"/>
      <c r="Z59" s="373"/>
      <c r="AA59" s="88"/>
      <c r="AB59" s="367">
        <f t="shared" si="58"/>
        <v>6</v>
      </c>
      <c r="AC59" s="368"/>
      <c r="AD59" s="369" t="str">
        <f t="shared" si="52"/>
        <v>(SG Holzwickede) n.a.</v>
      </c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71">
        <f t="shared" si="53"/>
        <v>0</v>
      </c>
      <c r="AQ59" s="372"/>
      <c r="AR59" s="373"/>
      <c r="AS59" s="372">
        <f t="shared" si="54"/>
        <v>0</v>
      </c>
      <c r="AT59" s="372"/>
      <c r="AU59" s="91" t="s">
        <v>20</v>
      </c>
      <c r="AV59" s="372">
        <f t="shared" si="55"/>
        <v>10</v>
      </c>
      <c r="AW59" s="372"/>
      <c r="AX59" s="371">
        <f t="shared" si="56"/>
        <v>-10</v>
      </c>
      <c r="AY59" s="372"/>
      <c r="AZ59" s="373"/>
      <c r="BB59" s="106"/>
      <c r="CH59" s="134"/>
      <c r="CI59" s="134"/>
      <c r="CJ59" s="134"/>
      <c r="CK59" s="134"/>
      <c r="CL59" s="170"/>
      <c r="CM59" s="170"/>
      <c r="CN59" s="183"/>
      <c r="CO59" s="183"/>
      <c r="CP59" s="184"/>
      <c r="CQ59" s="185"/>
      <c r="CR59" s="185"/>
      <c r="CS59" s="186"/>
      <c r="CT59" s="185"/>
      <c r="CU59" s="187"/>
      <c r="CV59" s="170"/>
      <c r="CW59" s="170"/>
      <c r="CX59" s="170"/>
      <c r="CY59" s="134"/>
      <c r="CZ59" s="156"/>
      <c r="DA59" s="155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</row>
    <row r="60" spans="1:120" s="82" customFormat="1"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4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X60" s="84"/>
      <c r="BB60" s="106"/>
      <c r="CH60" s="134"/>
      <c r="CI60" s="134"/>
      <c r="CJ60" s="134"/>
      <c r="CK60" s="134"/>
      <c r="CL60" s="170"/>
      <c r="CM60" s="170"/>
      <c r="CN60" s="183"/>
      <c r="CO60" s="183"/>
      <c r="CP60" s="184"/>
      <c r="CQ60" s="185"/>
      <c r="CR60" s="185"/>
      <c r="CS60" s="186"/>
      <c r="CT60" s="185"/>
      <c r="CU60" s="187"/>
      <c r="CV60" s="170"/>
      <c r="CW60" s="170"/>
      <c r="CX60" s="170"/>
      <c r="CY60" s="134"/>
      <c r="CZ60" s="156"/>
      <c r="DA60" s="155"/>
      <c r="DB60" s="155"/>
      <c r="DC60" s="158"/>
      <c r="DD60" s="159"/>
      <c r="DE60" s="158"/>
      <c r="DF60" s="159"/>
      <c r="DG60" s="181"/>
      <c r="DH60" s="159"/>
      <c r="DI60" s="181"/>
      <c r="DJ60" s="160"/>
      <c r="DK60" s="160"/>
      <c r="DL60" s="160"/>
      <c r="DM60" s="161"/>
      <c r="DN60" s="160"/>
      <c r="DO60" s="198"/>
    </row>
    <row r="61" spans="1:120" s="82" customFormat="1">
      <c r="B61" s="379" t="s">
        <v>112</v>
      </c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79"/>
      <c r="CH61" s="134"/>
      <c r="CI61" s="134"/>
      <c r="CJ61" s="134"/>
      <c r="CK61" s="134"/>
      <c r="CL61" s="170"/>
      <c r="CM61" s="170"/>
      <c r="CN61" s="183"/>
      <c r="CO61" s="183"/>
      <c r="CP61" s="184"/>
      <c r="CQ61" s="185"/>
      <c r="CR61" s="185"/>
      <c r="CS61" s="186"/>
      <c r="CT61" s="185"/>
      <c r="CU61" s="187"/>
      <c r="CV61" s="170"/>
      <c r="CW61" s="170"/>
      <c r="CX61" s="170"/>
      <c r="CY61" s="134"/>
      <c r="CZ61" s="156"/>
      <c r="DA61" s="155"/>
      <c r="DB61" s="155"/>
      <c r="DC61" s="158"/>
      <c r="DD61" s="159"/>
      <c r="DE61" s="158"/>
      <c r="DF61" s="159"/>
      <c r="DG61" s="181"/>
      <c r="DH61" s="159"/>
      <c r="DI61" s="181"/>
      <c r="DJ61" s="160"/>
      <c r="DK61" s="160"/>
      <c r="DL61" s="160"/>
      <c r="DM61" s="161"/>
      <c r="DN61" s="160"/>
      <c r="DO61" s="198"/>
    </row>
    <row r="62" spans="1:120" s="82" customFormat="1">
      <c r="B62" s="379" t="s">
        <v>113</v>
      </c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CH62" s="134"/>
      <c r="CI62" s="134"/>
      <c r="CJ62" s="134"/>
      <c r="CK62" s="134"/>
      <c r="CL62" s="170"/>
      <c r="CM62" s="170"/>
      <c r="CN62" s="183"/>
      <c r="CO62" s="183"/>
      <c r="CP62" s="184"/>
      <c r="CQ62" s="185"/>
      <c r="CR62" s="185"/>
      <c r="CS62" s="186"/>
      <c r="CT62" s="185"/>
      <c r="CU62" s="187"/>
      <c r="CV62" s="170"/>
      <c r="CW62" s="170"/>
      <c r="CX62" s="170"/>
      <c r="CY62" s="134"/>
      <c r="CZ62" s="156"/>
      <c r="DA62" s="155"/>
      <c r="DB62" s="155"/>
      <c r="DC62" s="158"/>
      <c r="DD62" s="159"/>
      <c r="DE62" s="158"/>
      <c r="DF62" s="159"/>
      <c r="DG62" s="181"/>
      <c r="DH62" s="159"/>
      <c r="DI62" s="181"/>
      <c r="DJ62" s="160"/>
      <c r="DK62" s="160"/>
      <c r="DL62" s="160"/>
      <c r="DM62" s="161"/>
      <c r="DN62" s="160"/>
      <c r="DO62" s="198"/>
    </row>
    <row r="63" spans="1:120" s="82" customFormat="1">
      <c r="B63" s="379" t="s">
        <v>99</v>
      </c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6"/>
      <c r="CZ63" s="156"/>
      <c r="DA63" s="155"/>
      <c r="DB63" s="155"/>
      <c r="DC63" s="158"/>
      <c r="DD63" s="159"/>
      <c r="DE63" s="158"/>
      <c r="DF63" s="159"/>
      <c r="DG63" s="181"/>
      <c r="DH63" s="159"/>
      <c r="DI63" s="181"/>
      <c r="DJ63" s="160"/>
      <c r="DK63" s="160"/>
      <c r="DL63" s="160"/>
      <c r="DM63" s="161"/>
      <c r="DN63" s="160"/>
      <c r="DO63" s="198"/>
    </row>
    <row r="64" spans="1:120" s="106" customFormat="1">
      <c r="O64" s="112"/>
      <c r="P64" s="112"/>
      <c r="AH64" s="109"/>
      <c r="AN64" s="107"/>
      <c r="AO64" s="107"/>
      <c r="AP64" s="107"/>
      <c r="AQ64" s="107"/>
      <c r="AR64" s="107"/>
      <c r="AS64" s="107"/>
      <c r="AT64" s="107"/>
      <c r="AU64" s="107"/>
      <c r="AX64" s="108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6"/>
      <c r="CZ64" s="156"/>
      <c r="DA64" s="155"/>
      <c r="DB64" s="155"/>
      <c r="DC64" s="158"/>
      <c r="DD64" s="159"/>
      <c r="DE64" s="158"/>
      <c r="DF64" s="159"/>
      <c r="DG64" s="181"/>
      <c r="DH64" s="159"/>
      <c r="DI64" s="181"/>
      <c r="DJ64" s="160"/>
      <c r="DK64" s="160"/>
      <c r="DL64" s="160"/>
      <c r="DM64" s="161"/>
      <c r="DN64" s="160"/>
      <c r="DO64" s="198"/>
    </row>
    <row r="65" spans="15:119" s="106" customFormat="1">
      <c r="O65" s="112"/>
      <c r="P65" s="112"/>
      <c r="AH65" s="109"/>
      <c r="AN65" s="107"/>
      <c r="AO65" s="107"/>
      <c r="AP65" s="107"/>
      <c r="AQ65" s="107"/>
      <c r="AR65" s="107"/>
      <c r="AS65" s="107"/>
      <c r="AT65" s="107"/>
      <c r="AU65" s="107"/>
      <c r="AX65" s="108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207"/>
      <c r="CZ65" s="207"/>
      <c r="DA65" s="190"/>
      <c r="DB65" s="171"/>
      <c r="DC65" s="134"/>
      <c r="DD65" s="208"/>
      <c r="DE65" s="173"/>
      <c r="DF65" s="208"/>
      <c r="DG65" s="173"/>
      <c r="DH65" s="208"/>
      <c r="DI65" s="173"/>
      <c r="DJ65" s="209"/>
      <c r="DK65" s="209"/>
      <c r="DL65" s="209"/>
      <c r="DM65" s="210"/>
      <c r="DN65" s="209"/>
      <c r="DO65" s="211"/>
    </row>
    <row r="66" spans="15:119" s="106" customFormat="1">
      <c r="O66" s="112"/>
      <c r="P66" s="112"/>
      <c r="AH66" s="109"/>
      <c r="AN66" s="107"/>
      <c r="AO66" s="107"/>
      <c r="AP66" s="107"/>
      <c r="AQ66" s="107"/>
      <c r="AR66" s="107"/>
      <c r="AS66" s="107"/>
      <c r="AT66" s="107"/>
      <c r="AU66" s="107"/>
      <c r="AX66" s="108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6"/>
      <c r="CZ66" s="156"/>
      <c r="DA66" s="155"/>
      <c r="DB66" s="170"/>
      <c r="DC66" s="134"/>
      <c r="DD66" s="159"/>
      <c r="DE66" s="173"/>
      <c r="DF66" s="159"/>
      <c r="DG66" s="173"/>
      <c r="DH66" s="159"/>
      <c r="DI66" s="177"/>
      <c r="DJ66" s="160"/>
      <c r="DK66" s="155"/>
      <c r="DL66" s="155"/>
      <c r="DM66" s="189"/>
      <c r="DN66" s="160"/>
      <c r="DO66" s="198"/>
    </row>
    <row r="67" spans="15:119" s="106" customFormat="1">
      <c r="O67" s="112"/>
      <c r="P67" s="112"/>
      <c r="AH67" s="109"/>
      <c r="AN67" s="107"/>
      <c r="AO67" s="107"/>
      <c r="AP67" s="107"/>
      <c r="AQ67" s="107"/>
      <c r="AR67" s="107"/>
      <c r="AS67" s="107"/>
      <c r="AT67" s="107"/>
      <c r="AU67" s="107"/>
      <c r="AX67" s="108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6"/>
      <c r="CZ67" s="156"/>
      <c r="DA67" s="155"/>
      <c r="DB67" s="170"/>
      <c r="DC67" s="134"/>
      <c r="DD67" s="159"/>
      <c r="DE67" s="173"/>
      <c r="DF67" s="159"/>
      <c r="DG67" s="173"/>
      <c r="DH67" s="159"/>
      <c r="DI67" s="177"/>
      <c r="DJ67" s="160"/>
      <c r="DK67" s="160"/>
      <c r="DL67" s="160"/>
      <c r="DM67" s="161"/>
      <c r="DN67" s="160"/>
      <c r="DO67" s="198"/>
    </row>
    <row r="68" spans="15:119" s="82" customFormat="1"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4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X68" s="84"/>
      <c r="BB68" s="106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6"/>
      <c r="CZ68" s="156"/>
      <c r="DA68" s="155"/>
      <c r="DB68" s="170"/>
      <c r="DC68" s="134"/>
      <c r="DD68" s="159"/>
      <c r="DE68" s="173"/>
      <c r="DF68" s="159"/>
      <c r="DG68" s="173"/>
      <c r="DH68" s="159"/>
      <c r="DI68" s="177"/>
      <c r="DJ68" s="160"/>
      <c r="DK68" s="160"/>
      <c r="DL68" s="160"/>
      <c r="DM68" s="161"/>
      <c r="DN68" s="160"/>
      <c r="DO68" s="198"/>
    </row>
    <row r="69" spans="15:119">
      <c r="DB69" s="170"/>
      <c r="DC69" s="134"/>
      <c r="DE69" s="173"/>
      <c r="DG69" s="173"/>
      <c r="DI69" s="177"/>
    </row>
    <row r="70" spans="15:119">
      <c r="DB70" s="170"/>
      <c r="DC70" s="134"/>
      <c r="DE70" s="173"/>
      <c r="DG70" s="173"/>
      <c r="DI70" s="194"/>
    </row>
    <row r="71" spans="15:119">
      <c r="DB71" s="170"/>
      <c r="DC71" s="134"/>
      <c r="DE71" s="173"/>
      <c r="DG71" s="173"/>
      <c r="DI71" s="177"/>
      <c r="DK71" s="155"/>
      <c r="DL71" s="155"/>
      <c r="DM71" s="189"/>
    </row>
    <row r="72" spans="15:119">
      <c r="DB72" s="170"/>
      <c r="DC72" s="134"/>
      <c r="DE72" s="173"/>
      <c r="DG72" s="173"/>
      <c r="DI72" s="177"/>
      <c r="DK72" s="155"/>
      <c r="DL72" s="155"/>
      <c r="DM72" s="189"/>
    </row>
    <row r="73" spans="15:119"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2"/>
      <c r="DB73" s="170"/>
      <c r="DC73" s="134"/>
      <c r="DE73" s="173"/>
      <c r="DG73" s="173"/>
      <c r="DI73" s="177"/>
    </row>
    <row r="74" spans="15:119"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2"/>
      <c r="DB74" s="170"/>
      <c r="DC74" s="134"/>
      <c r="DE74" s="173"/>
      <c r="DG74" s="173"/>
      <c r="DI74" s="177"/>
    </row>
    <row r="75" spans="15:119"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2"/>
      <c r="DB75" s="170"/>
      <c r="DC75" s="134"/>
      <c r="DE75" s="173"/>
      <c r="DG75" s="173"/>
      <c r="DI75" s="177"/>
    </row>
    <row r="76" spans="15:119"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2"/>
      <c r="DB76" s="162"/>
      <c r="DC76" s="181"/>
      <c r="DE76" s="181"/>
    </row>
    <row r="77" spans="15:119"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2"/>
      <c r="DB77" s="171"/>
      <c r="DC77" s="134"/>
      <c r="DE77" s="173"/>
      <c r="DG77" s="173"/>
      <c r="DI77" s="173"/>
    </row>
    <row r="78" spans="15:119"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2"/>
      <c r="DB78" s="170"/>
      <c r="DC78" s="134"/>
      <c r="DE78" s="173"/>
      <c r="DG78" s="173"/>
      <c r="DI78" s="177"/>
      <c r="DK78" s="155"/>
      <c r="DL78" s="155"/>
      <c r="DM78" s="189"/>
    </row>
    <row r="79" spans="15:119">
      <c r="DB79" s="170"/>
      <c r="DC79" s="134"/>
      <c r="DE79" s="173"/>
      <c r="DG79" s="173"/>
      <c r="DI79" s="177"/>
      <c r="DK79" s="155"/>
      <c r="DL79" s="155"/>
      <c r="DM79" s="189"/>
    </row>
    <row r="81" spans="86:113"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95"/>
      <c r="DE81" s="195"/>
      <c r="DG81" s="195"/>
      <c r="DI81" s="195"/>
    </row>
    <row r="82" spans="86:113"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95"/>
      <c r="DE82" s="195"/>
      <c r="DG82" s="195"/>
      <c r="DI82" s="195"/>
    </row>
    <row r="83" spans="86:113"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95"/>
      <c r="DE83" s="195"/>
      <c r="DG83" s="195"/>
      <c r="DI83" s="195"/>
    </row>
    <row r="202" spans="106:113">
      <c r="DB202" s="196"/>
      <c r="DC202" s="197"/>
      <c r="DE202" s="197"/>
      <c r="DG202" s="197"/>
      <c r="DI202" s="197"/>
    </row>
    <row r="203" spans="106:113">
      <c r="DB203" s="196"/>
      <c r="DC203" s="197"/>
      <c r="DE203" s="197"/>
      <c r="DG203" s="197"/>
      <c r="DI203" s="197"/>
    </row>
    <row r="204" spans="106:113">
      <c r="DB204" s="196"/>
      <c r="DC204" s="197"/>
      <c r="DE204" s="197"/>
      <c r="DG204" s="197"/>
      <c r="DI204" s="197"/>
    </row>
    <row r="205" spans="106:113">
      <c r="DB205" s="196"/>
      <c r="DC205" s="197"/>
      <c r="DE205" s="197"/>
      <c r="DG205" s="197"/>
      <c r="DI205" s="197"/>
    </row>
    <row r="206" spans="106:113">
      <c r="DB206" s="196"/>
      <c r="DC206" s="197"/>
      <c r="DE206" s="197"/>
      <c r="DG206" s="197"/>
      <c r="DI206" s="197"/>
    </row>
    <row r="207" spans="106:113">
      <c r="DB207" s="196"/>
      <c r="DC207" s="197"/>
      <c r="DE207" s="197"/>
      <c r="DG207" s="197"/>
      <c r="DI207" s="197"/>
    </row>
  </sheetData>
  <mergeCells count="419">
    <mergeCell ref="BC26:BD26"/>
    <mergeCell ref="BE26:BP26"/>
    <mergeCell ref="BQ26:BS26"/>
    <mergeCell ref="BT26:BU26"/>
    <mergeCell ref="BW26:BX26"/>
    <mergeCell ref="BY26:CA26"/>
    <mergeCell ref="BC27:BD27"/>
    <mergeCell ref="BE27:BP27"/>
    <mergeCell ref="BQ27:BS27"/>
    <mergeCell ref="BT27:BU27"/>
    <mergeCell ref="BW27:BX27"/>
    <mergeCell ref="BY27:CA27"/>
    <mergeCell ref="BC24:BD24"/>
    <mergeCell ref="BE24:BP24"/>
    <mergeCell ref="BQ24:BS24"/>
    <mergeCell ref="BT24:BU24"/>
    <mergeCell ref="BW24:BX24"/>
    <mergeCell ref="BY24:CA24"/>
    <mergeCell ref="BC25:BD25"/>
    <mergeCell ref="BE25:BP25"/>
    <mergeCell ref="BQ25:BS25"/>
    <mergeCell ref="BT25:BU25"/>
    <mergeCell ref="BW25:BX25"/>
    <mergeCell ref="BY25:CA25"/>
    <mergeCell ref="BT20:BU20"/>
    <mergeCell ref="BW20:BX20"/>
    <mergeCell ref="BY20:CA20"/>
    <mergeCell ref="BQ22:BS22"/>
    <mergeCell ref="BT22:BX22"/>
    <mergeCell ref="BY22:CA22"/>
    <mergeCell ref="BC23:BD23"/>
    <mergeCell ref="BE23:BP23"/>
    <mergeCell ref="BQ23:BS23"/>
    <mergeCell ref="BT23:BU23"/>
    <mergeCell ref="BW23:BX23"/>
    <mergeCell ref="BY23:CA23"/>
    <mergeCell ref="BC20:BD20"/>
    <mergeCell ref="BC22:BP22"/>
    <mergeCell ref="BE20:BP20"/>
    <mergeCell ref="BQ20:BS20"/>
    <mergeCell ref="BT18:BU18"/>
    <mergeCell ref="BW18:BX18"/>
    <mergeCell ref="BY18:CA18"/>
    <mergeCell ref="BC19:BD19"/>
    <mergeCell ref="BE19:BP19"/>
    <mergeCell ref="BQ19:BS19"/>
    <mergeCell ref="BT19:BU19"/>
    <mergeCell ref="BW19:BX19"/>
    <mergeCell ref="BY19:CA19"/>
    <mergeCell ref="BC18:BD18"/>
    <mergeCell ref="BE18:BP18"/>
    <mergeCell ref="BQ18:BS18"/>
    <mergeCell ref="BC14:BP14"/>
    <mergeCell ref="BQ14:BS14"/>
    <mergeCell ref="BT14:BX14"/>
    <mergeCell ref="BY14:CA14"/>
    <mergeCell ref="BC15:BD15"/>
    <mergeCell ref="BE15:BP15"/>
    <mergeCell ref="BQ15:BS15"/>
    <mergeCell ref="BT15:BU15"/>
    <mergeCell ref="BW15:BX15"/>
    <mergeCell ref="BY15:CA15"/>
    <mergeCell ref="B61:AY61"/>
    <mergeCell ref="B62:AY62"/>
    <mergeCell ref="B63:AY63"/>
    <mergeCell ref="AS58:AT58"/>
    <mergeCell ref="AV58:AW58"/>
    <mergeCell ref="AX58:AZ58"/>
    <mergeCell ref="B59:C59"/>
    <mergeCell ref="D59:O59"/>
    <mergeCell ref="P59:R59"/>
    <mergeCell ref="S59:T59"/>
    <mergeCell ref="V59:W59"/>
    <mergeCell ref="AX59:AZ59"/>
    <mergeCell ref="X59:Z59"/>
    <mergeCell ref="AB59:AC59"/>
    <mergeCell ref="AD59:AO59"/>
    <mergeCell ref="AP59:AR59"/>
    <mergeCell ref="AS59:AT59"/>
    <mergeCell ref="AV59:AW59"/>
    <mergeCell ref="B58:C58"/>
    <mergeCell ref="D58:O58"/>
    <mergeCell ref="P58:R58"/>
    <mergeCell ref="S58:T58"/>
    <mergeCell ref="V58:W58"/>
    <mergeCell ref="X58:Z58"/>
    <mergeCell ref="AB58:AC58"/>
    <mergeCell ref="AD58:AO58"/>
    <mergeCell ref="AP58:AR58"/>
    <mergeCell ref="B56:C56"/>
    <mergeCell ref="D56:O56"/>
    <mergeCell ref="P56:R56"/>
    <mergeCell ref="S56:T56"/>
    <mergeCell ref="V56:W56"/>
    <mergeCell ref="AX56:AZ56"/>
    <mergeCell ref="B57:C57"/>
    <mergeCell ref="D57:O57"/>
    <mergeCell ref="P57:R57"/>
    <mergeCell ref="S57:T57"/>
    <mergeCell ref="V57:W57"/>
    <mergeCell ref="X57:Z57"/>
    <mergeCell ref="AB57:AC57"/>
    <mergeCell ref="AD57:AO57"/>
    <mergeCell ref="AP57:AR57"/>
    <mergeCell ref="X56:Z56"/>
    <mergeCell ref="AB56:AC56"/>
    <mergeCell ref="AD56:AO56"/>
    <mergeCell ref="AP56:AR56"/>
    <mergeCell ref="AS56:AT56"/>
    <mergeCell ref="AV56:AW56"/>
    <mergeCell ref="AS57:AT57"/>
    <mergeCell ref="AV57:AW57"/>
    <mergeCell ref="AX57:AZ57"/>
    <mergeCell ref="AS54:AT54"/>
    <mergeCell ref="AV54:AW54"/>
    <mergeCell ref="AX54:AZ54"/>
    <mergeCell ref="B55:C55"/>
    <mergeCell ref="D55:O55"/>
    <mergeCell ref="P55:R55"/>
    <mergeCell ref="S55:T55"/>
    <mergeCell ref="V55:W55"/>
    <mergeCell ref="X55:Z55"/>
    <mergeCell ref="AB55:AC55"/>
    <mergeCell ref="AD55:AO55"/>
    <mergeCell ref="AP55:AR55"/>
    <mergeCell ref="AS55:AT55"/>
    <mergeCell ref="AV55:AW55"/>
    <mergeCell ref="AX55:AZ55"/>
    <mergeCell ref="B54:C54"/>
    <mergeCell ref="D54:O54"/>
    <mergeCell ref="P54:R54"/>
    <mergeCell ref="S54:T54"/>
    <mergeCell ref="V54:W54"/>
    <mergeCell ref="X54:Z54"/>
    <mergeCell ref="AB54:AC54"/>
    <mergeCell ref="AD54:AO54"/>
    <mergeCell ref="AP54:AR54"/>
    <mergeCell ref="A51:AZ51"/>
    <mergeCell ref="B53:O53"/>
    <mergeCell ref="P53:R53"/>
    <mergeCell ref="S53:W53"/>
    <mergeCell ref="X53:Z53"/>
    <mergeCell ref="AB53:AO53"/>
    <mergeCell ref="AP53:AR53"/>
    <mergeCell ref="AS53:AW53"/>
    <mergeCell ref="BB49:BD49"/>
    <mergeCell ref="AX53:AZ53"/>
    <mergeCell ref="BB48:BD48"/>
    <mergeCell ref="BB47:BD47"/>
    <mergeCell ref="A34:C34"/>
    <mergeCell ref="D34:F34"/>
    <mergeCell ref="G34:I34"/>
    <mergeCell ref="J34:N34"/>
    <mergeCell ref="O34:AD34"/>
    <mergeCell ref="AF34:AU34"/>
    <mergeCell ref="AV34:AW34"/>
    <mergeCell ref="AY34:AZ34"/>
    <mergeCell ref="AY30:AZ30"/>
    <mergeCell ref="A33:C33"/>
    <mergeCell ref="D33:F33"/>
    <mergeCell ref="G33:I33"/>
    <mergeCell ref="J33:N33"/>
    <mergeCell ref="O33:AD33"/>
    <mergeCell ref="AF33:AU33"/>
    <mergeCell ref="A32:C32"/>
    <mergeCell ref="D32:F32"/>
    <mergeCell ref="G32:I32"/>
    <mergeCell ref="J32:N32"/>
    <mergeCell ref="O32:AD32"/>
    <mergeCell ref="AF32:AU32"/>
    <mergeCell ref="O31:AD31"/>
    <mergeCell ref="AF31:AU31"/>
    <mergeCell ref="A30:C30"/>
    <mergeCell ref="D30:F30"/>
    <mergeCell ref="G30:I30"/>
    <mergeCell ref="J30:N30"/>
    <mergeCell ref="O30:AD30"/>
    <mergeCell ref="AF30:AU30"/>
    <mergeCell ref="AV30:AW30"/>
    <mergeCell ref="A29:C29"/>
    <mergeCell ref="D29:F29"/>
    <mergeCell ref="G29:I29"/>
    <mergeCell ref="J29:N29"/>
    <mergeCell ref="O29:AD29"/>
    <mergeCell ref="AF29:AU29"/>
    <mergeCell ref="BB40:BD40"/>
    <mergeCell ref="BB39:BD39"/>
    <mergeCell ref="AV28:AW28"/>
    <mergeCell ref="AY28:AZ28"/>
    <mergeCell ref="BB38:BD38"/>
    <mergeCell ref="AV29:AW29"/>
    <mergeCell ref="AY29:AZ29"/>
    <mergeCell ref="AV31:AW31"/>
    <mergeCell ref="AY31:AZ31"/>
    <mergeCell ref="AV33:AW33"/>
    <mergeCell ref="AY33:AZ33"/>
    <mergeCell ref="BC28:BD28"/>
    <mergeCell ref="AV32:AW32"/>
    <mergeCell ref="AY32:AZ32"/>
    <mergeCell ref="A31:C31"/>
    <mergeCell ref="D31:F31"/>
    <mergeCell ref="G31:I31"/>
    <mergeCell ref="J31:N31"/>
    <mergeCell ref="BE28:BP28"/>
    <mergeCell ref="BQ28:BS28"/>
    <mergeCell ref="BT28:BU28"/>
    <mergeCell ref="BW28:BX28"/>
    <mergeCell ref="BY28:CA28"/>
    <mergeCell ref="A28:C28"/>
    <mergeCell ref="D28:F28"/>
    <mergeCell ref="G28:I28"/>
    <mergeCell ref="J28:N28"/>
    <mergeCell ref="O28:AD28"/>
    <mergeCell ref="AF28:AU28"/>
    <mergeCell ref="AF24:AU24"/>
    <mergeCell ref="AV26:AW26"/>
    <mergeCell ref="AY26:AZ26"/>
    <mergeCell ref="A27:C27"/>
    <mergeCell ref="D27:F27"/>
    <mergeCell ref="G27:I27"/>
    <mergeCell ref="J27:N27"/>
    <mergeCell ref="O27:AD27"/>
    <mergeCell ref="AF27:AU27"/>
    <mergeCell ref="AV27:AW27"/>
    <mergeCell ref="AY27:AZ27"/>
    <mergeCell ref="A26:C26"/>
    <mergeCell ref="D26:F26"/>
    <mergeCell ref="G26:I26"/>
    <mergeCell ref="J26:N26"/>
    <mergeCell ref="O26:AD26"/>
    <mergeCell ref="AF26:AU26"/>
    <mergeCell ref="A23:C23"/>
    <mergeCell ref="D23:F23"/>
    <mergeCell ref="G23:I23"/>
    <mergeCell ref="J23:N23"/>
    <mergeCell ref="O23:AD23"/>
    <mergeCell ref="AF23:AU23"/>
    <mergeCell ref="AV23:AW23"/>
    <mergeCell ref="AY23:AZ23"/>
    <mergeCell ref="BB29:BD29"/>
    <mergeCell ref="AV24:AW24"/>
    <mergeCell ref="AY24:AZ24"/>
    <mergeCell ref="A25:C25"/>
    <mergeCell ref="D25:F25"/>
    <mergeCell ref="G25:I25"/>
    <mergeCell ref="J25:N25"/>
    <mergeCell ref="O25:AD25"/>
    <mergeCell ref="AF25:AU25"/>
    <mergeCell ref="AV25:AW25"/>
    <mergeCell ref="AY25:AZ25"/>
    <mergeCell ref="A24:C24"/>
    <mergeCell ref="D24:F24"/>
    <mergeCell ref="G24:I24"/>
    <mergeCell ref="J24:N24"/>
    <mergeCell ref="O24:AD24"/>
    <mergeCell ref="AV21:AW21"/>
    <mergeCell ref="AY21:AZ21"/>
    <mergeCell ref="BB21:BD21"/>
    <mergeCell ref="A22:C22"/>
    <mergeCell ref="D22:F22"/>
    <mergeCell ref="G22:I22"/>
    <mergeCell ref="J22:N22"/>
    <mergeCell ref="O22:AD22"/>
    <mergeCell ref="AF22:AU22"/>
    <mergeCell ref="AV22:AW22"/>
    <mergeCell ref="AY22:AZ22"/>
    <mergeCell ref="A21:C21"/>
    <mergeCell ref="D21:F21"/>
    <mergeCell ref="G21:I21"/>
    <mergeCell ref="J21:N21"/>
    <mergeCell ref="O21:AD21"/>
    <mergeCell ref="AF21:AU21"/>
    <mergeCell ref="A20:C20"/>
    <mergeCell ref="D20:F20"/>
    <mergeCell ref="G20:I20"/>
    <mergeCell ref="J20:N20"/>
    <mergeCell ref="O20:AD20"/>
    <mergeCell ref="AF20:AU20"/>
    <mergeCell ref="AV20:AW20"/>
    <mergeCell ref="AY20:AZ20"/>
    <mergeCell ref="A19:C19"/>
    <mergeCell ref="D19:F19"/>
    <mergeCell ref="G19:I19"/>
    <mergeCell ref="J19:N19"/>
    <mergeCell ref="O19:AD19"/>
    <mergeCell ref="AF19:AU19"/>
    <mergeCell ref="AV19:AW19"/>
    <mergeCell ref="AY19:AZ19"/>
    <mergeCell ref="A18:C18"/>
    <mergeCell ref="D18:F18"/>
    <mergeCell ref="G18:I18"/>
    <mergeCell ref="J18:N18"/>
    <mergeCell ref="O18:AD18"/>
    <mergeCell ref="AF18:AU18"/>
    <mergeCell ref="AV18:AW18"/>
    <mergeCell ref="AY18:AZ18"/>
    <mergeCell ref="A17:C17"/>
    <mergeCell ref="D17:F17"/>
    <mergeCell ref="G17:I17"/>
    <mergeCell ref="J17:N17"/>
    <mergeCell ref="O17:AD17"/>
    <mergeCell ref="AF17:AU17"/>
    <mergeCell ref="BT16:BU16"/>
    <mergeCell ref="BW16:BX16"/>
    <mergeCell ref="BY16:CA16"/>
    <mergeCell ref="BC17:BD17"/>
    <mergeCell ref="BE17:BP17"/>
    <mergeCell ref="BQ17:BS17"/>
    <mergeCell ref="BT17:BU17"/>
    <mergeCell ref="BW17:BX17"/>
    <mergeCell ref="A16:C16"/>
    <mergeCell ref="D16:F16"/>
    <mergeCell ref="G16:I16"/>
    <mergeCell ref="J16:N16"/>
    <mergeCell ref="O16:AD16"/>
    <mergeCell ref="AF16:AU16"/>
    <mergeCell ref="AV16:AW16"/>
    <mergeCell ref="AY16:AZ16"/>
    <mergeCell ref="AV17:AW17"/>
    <mergeCell ref="AY17:AZ17"/>
    <mergeCell ref="BY17:CA17"/>
    <mergeCell ref="BC16:BD16"/>
    <mergeCell ref="BE16:BP16"/>
    <mergeCell ref="BQ16:BS16"/>
    <mergeCell ref="AV14:AW14"/>
    <mergeCell ref="AY14:AZ14"/>
    <mergeCell ref="A15:C15"/>
    <mergeCell ref="D15:F15"/>
    <mergeCell ref="G15:I15"/>
    <mergeCell ref="J15:N15"/>
    <mergeCell ref="O15:AD15"/>
    <mergeCell ref="AF15:AU15"/>
    <mergeCell ref="AV15:AW15"/>
    <mergeCell ref="AY15:AZ15"/>
    <mergeCell ref="A14:C14"/>
    <mergeCell ref="D14:F14"/>
    <mergeCell ref="G14:I14"/>
    <mergeCell ref="J14:N14"/>
    <mergeCell ref="O14:AD14"/>
    <mergeCell ref="AF14:AU14"/>
    <mergeCell ref="AV12:AW12"/>
    <mergeCell ref="AY12:AZ12"/>
    <mergeCell ref="A13:C13"/>
    <mergeCell ref="D13:F13"/>
    <mergeCell ref="G13:I13"/>
    <mergeCell ref="J13:N13"/>
    <mergeCell ref="O13:AD13"/>
    <mergeCell ref="AF13:AU13"/>
    <mergeCell ref="AV13:AW13"/>
    <mergeCell ref="AY13:AZ13"/>
    <mergeCell ref="A12:C12"/>
    <mergeCell ref="D12:F12"/>
    <mergeCell ref="G12:I12"/>
    <mergeCell ref="J12:N12"/>
    <mergeCell ref="O12:AD12"/>
    <mergeCell ref="AF12:AU12"/>
    <mergeCell ref="A11:C11"/>
    <mergeCell ref="D11:F11"/>
    <mergeCell ref="G11:I11"/>
    <mergeCell ref="J11:N11"/>
    <mergeCell ref="O11:AD11"/>
    <mergeCell ref="AF11:AU11"/>
    <mergeCell ref="AV11:AW11"/>
    <mergeCell ref="AY11:AZ11"/>
    <mergeCell ref="AV9:AW9"/>
    <mergeCell ref="AY9:AZ9"/>
    <mergeCell ref="A10:C10"/>
    <mergeCell ref="D10:F10"/>
    <mergeCell ref="G10:I10"/>
    <mergeCell ref="J10:N10"/>
    <mergeCell ref="O10:AD10"/>
    <mergeCell ref="AF10:AU10"/>
    <mergeCell ref="AV10:AW10"/>
    <mergeCell ref="AY10:AZ10"/>
    <mergeCell ref="A9:C9"/>
    <mergeCell ref="D9:F9"/>
    <mergeCell ref="G9:I9"/>
    <mergeCell ref="J9:N9"/>
    <mergeCell ref="O9:AD9"/>
    <mergeCell ref="AF9:AU9"/>
    <mergeCell ref="AV7:AW7"/>
    <mergeCell ref="AY7:AZ7"/>
    <mergeCell ref="A8:C8"/>
    <mergeCell ref="D8:F8"/>
    <mergeCell ref="G8:I8"/>
    <mergeCell ref="J8:N8"/>
    <mergeCell ref="O8:AD8"/>
    <mergeCell ref="AF8:AU8"/>
    <mergeCell ref="AV8:AW8"/>
    <mergeCell ref="AY8:AZ8"/>
    <mergeCell ref="A7:C7"/>
    <mergeCell ref="D7:F7"/>
    <mergeCell ref="G7:I7"/>
    <mergeCell ref="J7:N7"/>
    <mergeCell ref="O7:AD7"/>
    <mergeCell ref="AF7:AU7"/>
    <mergeCell ref="A6:C6"/>
    <mergeCell ref="D6:F6"/>
    <mergeCell ref="G6:I6"/>
    <mergeCell ref="J6:N6"/>
    <mergeCell ref="O6:AD6"/>
    <mergeCell ref="AF6:AU6"/>
    <mergeCell ref="AV6:AW6"/>
    <mergeCell ref="AY6:AZ6"/>
    <mergeCell ref="A5:C5"/>
    <mergeCell ref="D5:F5"/>
    <mergeCell ref="G5:I5"/>
    <mergeCell ref="J5:N5"/>
    <mergeCell ref="O5:AD5"/>
    <mergeCell ref="AF5:AU5"/>
    <mergeCell ref="A2:AZ2"/>
    <mergeCell ref="A4:C4"/>
    <mergeCell ref="D4:F4"/>
    <mergeCell ref="G4:I4"/>
    <mergeCell ref="J4:N4"/>
    <mergeCell ref="O4:AU4"/>
    <mergeCell ref="AV4:AZ4"/>
    <mergeCell ref="AV5:AW5"/>
    <mergeCell ref="AY5:AZ5"/>
  </mergeCells>
  <pageMargins left="0.43307086614173229" right="0.43307086614173229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A46"/>
  <sheetViews>
    <sheetView showGridLines="0" topLeftCell="A21" zoomScaleNormal="100" workbookViewId="0">
      <selection activeCell="BR21" sqref="BR21"/>
    </sheetView>
  </sheetViews>
  <sheetFormatPr baseColWidth="10" defaultRowHeight="15"/>
  <cols>
    <col min="1" max="145" width="1.7109375" customWidth="1"/>
  </cols>
  <sheetData>
    <row r="1" spans="1:13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31" ht="40.5">
      <c r="A2" s="63"/>
      <c r="B2" s="63"/>
      <c r="C2" s="63"/>
      <c r="D2" s="63"/>
      <c r="E2" s="63"/>
      <c r="F2" s="63"/>
      <c r="G2" s="63"/>
      <c r="H2" s="63"/>
      <c r="I2" s="63"/>
      <c r="J2" s="63"/>
      <c r="K2" s="1"/>
      <c r="L2" s="1"/>
      <c r="M2" s="1"/>
      <c r="N2" s="258" t="s">
        <v>0</v>
      </c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39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5"/>
      <c r="BW2" s="5"/>
      <c r="BX2" s="5"/>
      <c r="BY2" s="5"/>
      <c r="BZ2" s="6"/>
      <c r="CA2" s="6"/>
      <c r="CB2" s="6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</row>
    <row r="3" spans="1:131" ht="7.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3"/>
      <c r="BB3" s="46"/>
      <c r="BC3" s="46"/>
      <c r="BD3" s="39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5"/>
      <c r="BW3" s="5"/>
      <c r="BX3" s="5"/>
      <c r="BY3" s="5"/>
      <c r="BZ3" s="6"/>
      <c r="CA3" s="6"/>
      <c r="CB3" s="6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</row>
    <row r="4" spans="1:131" ht="7.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6"/>
      <c r="BB4" s="47"/>
      <c r="BC4" s="47"/>
      <c r="BD4" s="4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1"/>
      <c r="BW4" s="11"/>
      <c r="BX4" s="11"/>
      <c r="BY4" s="11"/>
      <c r="BZ4" s="12"/>
      <c r="CA4" s="12"/>
      <c r="CB4" s="12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</row>
    <row r="5" spans="1:131" ht="2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60" t="s">
        <v>1</v>
      </c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1"/>
      <c r="BW5" s="11"/>
      <c r="BX5" s="11"/>
      <c r="BY5" s="11"/>
      <c r="BZ5" s="12"/>
      <c r="CA5" s="12"/>
      <c r="CB5" s="12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</row>
    <row r="6" spans="1:131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1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7"/>
      <c r="BW6" s="17"/>
      <c r="BX6" s="17"/>
      <c r="BY6" s="17"/>
      <c r="BZ6" s="18"/>
      <c r="CA6" s="18"/>
      <c r="CB6" s="18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</row>
    <row r="7" spans="1:131" ht="7.1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1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7"/>
      <c r="BW7" s="17"/>
      <c r="BX7" s="17"/>
      <c r="BY7" s="17"/>
      <c r="BZ7" s="18"/>
      <c r="CA7" s="18"/>
      <c r="CB7" s="18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</row>
    <row r="8" spans="1:131" ht="15.75">
      <c r="A8" s="41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261" t="s">
        <v>2</v>
      </c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1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7"/>
      <c r="BW8" s="17"/>
      <c r="BX8" s="17"/>
      <c r="BY8" s="17"/>
      <c r="BZ8" s="18"/>
      <c r="CA8" s="18"/>
      <c r="CB8" s="18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</row>
    <row r="9" spans="1:131" ht="15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1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7"/>
      <c r="BW9" s="17"/>
      <c r="BX9" s="17"/>
      <c r="BY9" s="17"/>
      <c r="BZ9" s="18"/>
      <c r="CA9" s="18"/>
      <c r="CB9" s="18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</row>
    <row r="10" spans="1:131" ht="15.75">
      <c r="A10" s="41"/>
      <c r="B10" s="41"/>
      <c r="C10" s="41"/>
      <c r="D10" s="19"/>
      <c r="E10" s="20"/>
      <c r="F10" s="20"/>
      <c r="G10" s="20"/>
      <c r="H10" s="20"/>
      <c r="I10" s="20"/>
      <c r="J10" s="20"/>
      <c r="K10" s="20"/>
      <c r="L10" s="20"/>
      <c r="M10" s="41"/>
      <c r="N10" s="255"/>
      <c r="O10" s="255"/>
      <c r="P10" s="255"/>
      <c r="Q10" s="255"/>
      <c r="R10" s="255"/>
      <c r="S10" s="255"/>
      <c r="T10" s="256"/>
      <c r="U10" s="256"/>
      <c r="V10" s="256"/>
      <c r="W10" s="256"/>
      <c r="X10" s="256"/>
      <c r="Y10" s="254"/>
      <c r="Z10" s="254"/>
      <c r="AA10" s="254"/>
      <c r="AB10" s="62"/>
      <c r="AC10" s="15"/>
      <c r="AD10" s="255"/>
      <c r="AE10" s="255"/>
      <c r="AF10" s="255"/>
      <c r="AG10" s="255"/>
      <c r="AH10" s="255"/>
      <c r="AI10" s="255"/>
      <c r="AJ10" s="256"/>
      <c r="AK10" s="256"/>
      <c r="AL10" s="256"/>
      <c r="AM10" s="256"/>
      <c r="AN10" s="256"/>
      <c r="AO10" s="254"/>
      <c r="AP10" s="254"/>
      <c r="AQ10" s="254"/>
      <c r="AR10" s="21"/>
      <c r="AS10" s="21"/>
      <c r="AT10" s="21"/>
      <c r="AU10" s="21"/>
      <c r="AV10" s="21"/>
      <c r="AW10" s="21"/>
      <c r="AX10" s="42"/>
      <c r="AY10" s="42"/>
      <c r="AZ10" s="42"/>
      <c r="BA10" s="42"/>
      <c r="BB10" s="42"/>
      <c r="BC10" s="42"/>
      <c r="BD10" s="42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7"/>
      <c r="BW10" s="17"/>
      <c r="BX10" s="17"/>
      <c r="BY10" s="17"/>
      <c r="BZ10" s="18"/>
      <c r="CA10" s="18"/>
      <c r="CB10" s="18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</row>
    <row r="11" spans="1:131" ht="15.75">
      <c r="A11" s="41"/>
      <c r="B11" s="41"/>
      <c r="C11" s="41"/>
      <c r="D11" s="52" t="s">
        <v>3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15"/>
      <c r="AR11" s="15"/>
      <c r="AS11" s="15"/>
      <c r="AT11" s="21"/>
      <c r="AU11" s="21"/>
      <c r="AV11" s="21"/>
      <c r="AW11" s="21"/>
      <c r="AX11" s="42"/>
      <c r="AY11" s="42"/>
      <c r="AZ11" s="42"/>
      <c r="BA11" s="42"/>
      <c r="BB11" s="42"/>
      <c r="BC11" s="42"/>
      <c r="BD11" s="42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7"/>
      <c r="BW11" s="17"/>
      <c r="BX11" s="17"/>
      <c r="BY11" s="17"/>
      <c r="BZ11" s="18"/>
      <c r="CA11" s="18"/>
      <c r="CB11" s="18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</row>
    <row r="12" spans="1:131" ht="18">
      <c r="A12" s="22"/>
      <c r="B12" s="263" t="s">
        <v>101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3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</row>
    <row r="13" spans="1:131" ht="18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4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</row>
    <row r="14" spans="1:131">
      <c r="A14" s="38"/>
      <c r="B14" s="38"/>
      <c r="C14" s="38"/>
      <c r="D14" s="38"/>
      <c r="E14" s="38"/>
      <c r="F14" s="38" t="s">
        <v>5</v>
      </c>
      <c r="G14" s="38"/>
      <c r="H14" s="38"/>
      <c r="I14" s="38"/>
      <c r="J14" s="38"/>
      <c r="K14" s="257">
        <v>1</v>
      </c>
      <c r="L14" s="257"/>
      <c r="M14" s="50" t="s">
        <v>6</v>
      </c>
      <c r="N14" s="262">
        <v>6.9444444444444441E-3</v>
      </c>
      <c r="O14" s="262"/>
      <c r="P14" s="262"/>
      <c r="Q14" s="262"/>
      <c r="R14" s="49" t="s">
        <v>7</v>
      </c>
      <c r="S14" s="38"/>
      <c r="T14" s="38"/>
      <c r="U14" s="38"/>
      <c r="V14" s="38"/>
      <c r="W14" s="38"/>
      <c r="X14" s="38"/>
      <c r="Y14" s="38" t="s">
        <v>8</v>
      </c>
      <c r="Z14" s="38"/>
      <c r="AA14" s="38"/>
      <c r="AB14" s="38"/>
      <c r="AC14" s="262">
        <v>3.472222222222222E-3</v>
      </c>
      <c r="AD14" s="262"/>
      <c r="AE14" s="262"/>
      <c r="AF14" s="262"/>
      <c r="AG14" s="49" t="s">
        <v>7</v>
      </c>
      <c r="AH14" s="38"/>
      <c r="AI14" s="38"/>
      <c r="AJ14" s="38"/>
      <c r="AK14" s="38"/>
      <c r="AL14" s="38"/>
      <c r="AM14" s="38"/>
      <c r="AN14" s="51" t="s">
        <v>24</v>
      </c>
      <c r="AO14" s="38"/>
      <c r="AP14" s="38"/>
      <c r="AQ14" s="38"/>
      <c r="AR14" s="259">
        <v>0.39583333333333331</v>
      </c>
      <c r="AS14" s="257"/>
      <c r="AT14" s="257"/>
      <c r="AU14" s="257"/>
      <c r="AV14" s="51" t="s">
        <v>77</v>
      </c>
      <c r="AW14" s="38"/>
      <c r="AX14" s="38"/>
      <c r="AY14" s="50"/>
      <c r="AZ14" s="50"/>
      <c r="BA14" s="38"/>
      <c r="BB14" s="38"/>
      <c r="BC14" s="38"/>
      <c r="BD14" s="46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</row>
    <row r="15" spans="1:131" ht="16.5" thickBot="1">
      <c r="A15" s="1"/>
      <c r="B15" s="15"/>
      <c r="C15" s="15"/>
      <c r="D15" s="15"/>
      <c r="E15" s="15"/>
      <c r="F15" s="14"/>
      <c r="G15" s="14"/>
      <c r="H15" s="14"/>
      <c r="I15" s="1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4"/>
      <c r="AH15" s="14"/>
      <c r="AI15" s="14"/>
      <c r="AJ15" s="14"/>
      <c r="AK15" s="14"/>
      <c r="AL15" s="14"/>
      <c r="AM15" s="14"/>
      <c r="AN15" s="7"/>
      <c r="AO15" s="7"/>
      <c r="AP15" s="7"/>
      <c r="AQ15" s="7"/>
      <c r="AR15" s="7"/>
      <c r="AS15" s="7"/>
      <c r="AT15" s="7"/>
      <c r="AU15" s="7"/>
      <c r="AV15" s="7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</row>
    <row r="16" spans="1:131" ht="16.5" thickBot="1">
      <c r="A16" s="28"/>
      <c r="B16" s="241" t="s">
        <v>33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8"/>
      <c r="AB16" s="28"/>
      <c r="AC16" s="28"/>
      <c r="AD16" s="28"/>
      <c r="AE16" s="241" t="s">
        <v>34</v>
      </c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3"/>
      <c r="BD16" s="29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1"/>
      <c r="BV16" s="32"/>
      <c r="BW16" s="32"/>
      <c r="BX16" s="32"/>
      <c r="BY16" s="32"/>
      <c r="BZ16" s="32"/>
      <c r="CA16" s="31"/>
      <c r="CB16" s="31"/>
      <c r="CC16" s="33"/>
      <c r="CD16" s="33"/>
      <c r="CE16" s="33"/>
      <c r="CF16" s="33"/>
      <c r="CG16" s="33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</row>
    <row r="17" spans="1:131">
      <c r="B17" s="436" t="s">
        <v>9</v>
      </c>
      <c r="C17" s="437"/>
      <c r="D17" s="433" t="str">
        <f>IF(ISBLANK('VR Grp. A-C'!AY49),"1. Gruppe A",'VR Grp. A-C'!BE15)</f>
        <v>BV Borussia Dortmund</v>
      </c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8"/>
      <c r="Z17" s="439"/>
      <c r="AA17" s="28"/>
      <c r="AB17" s="28"/>
      <c r="AC17" s="28"/>
      <c r="AD17" s="28"/>
      <c r="AE17" s="436" t="s">
        <v>9</v>
      </c>
      <c r="AF17" s="437"/>
      <c r="AG17" s="433" t="str">
        <f>IF(ISBLANK('VR Grp. A-C'!AY49),"1. Gruppe B",'VR Grp. A-C'!BE23)</f>
        <v>FC Schalke 04</v>
      </c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8"/>
      <c r="BC17" s="439"/>
      <c r="BD17" s="29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1"/>
      <c r="BV17" s="32"/>
      <c r="BW17" s="32"/>
      <c r="BX17" s="32"/>
      <c r="BY17" s="32"/>
      <c r="BZ17" s="32"/>
      <c r="CA17" s="31"/>
      <c r="CB17" s="31"/>
      <c r="CC17" s="33"/>
      <c r="CD17" s="33"/>
      <c r="CE17" s="33"/>
      <c r="CF17" s="33"/>
      <c r="CG17" s="33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</row>
    <row r="18" spans="1:131">
      <c r="B18" s="248" t="s">
        <v>10</v>
      </c>
      <c r="C18" s="249"/>
      <c r="D18" s="419" t="str">
        <f>IF(ISBLANK('VR Grp. A-C'!AY49),"4. Gruppe C",('VR Grp. A-C'!BE34))</f>
        <v>TuS Ennepetal</v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239"/>
      <c r="Z18" s="240"/>
      <c r="AA18" s="28"/>
      <c r="AB18" s="28"/>
      <c r="AC18" s="28"/>
      <c r="AD18" s="28"/>
      <c r="AE18" s="248" t="s">
        <v>10</v>
      </c>
      <c r="AF18" s="249"/>
      <c r="AG18" s="419" t="str">
        <f>IF(ISBLANK('VR Grp. A-C'!AY49),"3. Gruppe C",'VR Grp. A-C'!BE33)</f>
        <v>VfB Speldorf</v>
      </c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  <c r="BA18" s="419"/>
      <c r="BB18" s="239"/>
      <c r="BC18" s="240"/>
      <c r="BD18" s="29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1"/>
      <c r="BV18" s="32"/>
      <c r="BW18" s="32"/>
      <c r="BX18" s="32"/>
      <c r="BY18" s="32"/>
      <c r="BZ18" s="32"/>
      <c r="CA18" s="31"/>
      <c r="CB18" s="31"/>
      <c r="CC18" s="33"/>
      <c r="CD18" s="33"/>
      <c r="CE18" s="33"/>
      <c r="CF18" s="33"/>
      <c r="CG18" s="33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</row>
    <row r="19" spans="1:131">
      <c r="B19" s="248" t="s">
        <v>11</v>
      </c>
      <c r="C19" s="249"/>
      <c r="D19" s="419" t="str">
        <f>IF(ISBLANK('VR Grp. D-E'!AY34),"1. Gruppe E",'VR Grp. D-E'!BE23)</f>
        <v>SG Wattenscheid 09</v>
      </c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239"/>
      <c r="Z19" s="240"/>
      <c r="AA19" s="28"/>
      <c r="AB19" s="28"/>
      <c r="AC19" s="28"/>
      <c r="AD19" s="28"/>
      <c r="AE19" s="248" t="s">
        <v>11</v>
      </c>
      <c r="AF19" s="249"/>
      <c r="AG19" s="419" t="str">
        <f>IF(ISBLANK('VR Grp. A-C'!AY49),"2. Gruppe A",'VR Grp. A-C'!BE16)</f>
        <v>BV Westfalia Wickede 1910 e.V.</v>
      </c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19"/>
      <c r="BB19" s="239"/>
      <c r="BC19" s="240"/>
      <c r="BD19" s="29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1"/>
      <c r="BV19" s="32"/>
      <c r="BW19" s="32"/>
      <c r="BX19" s="32"/>
      <c r="BY19" s="32"/>
      <c r="BZ19" s="32"/>
      <c r="CA19" s="31"/>
      <c r="CB19" s="31"/>
      <c r="CC19" s="33"/>
      <c r="CD19" s="33"/>
      <c r="CE19" s="33"/>
      <c r="CF19" s="33"/>
      <c r="CG19" s="33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</row>
    <row r="20" spans="1:131">
      <c r="B20" s="248" t="s">
        <v>12</v>
      </c>
      <c r="C20" s="249"/>
      <c r="D20" s="419" t="str">
        <f>IF(ISBLANK('VR Grp. D-E'!AY34),"4. Gruppe D",'VR Grp. D-E'!BE18)</f>
        <v>Hombrucher SV</v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239"/>
      <c r="Z20" s="240"/>
      <c r="AA20" s="28"/>
      <c r="AB20" s="28"/>
      <c r="AC20" s="28"/>
      <c r="AD20" s="28"/>
      <c r="AE20" s="248" t="s">
        <v>12</v>
      </c>
      <c r="AF20" s="249"/>
      <c r="AG20" s="419" t="str">
        <f>IF(ISBLANK('VR Grp. D-E'!AY34),"4. Gruppe E",'VR Grp. D-E'!BE26)</f>
        <v>TuSEM Essen</v>
      </c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239"/>
      <c r="BC20" s="240"/>
      <c r="BD20" s="29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1"/>
      <c r="BV20" s="32"/>
      <c r="BW20" s="32"/>
      <c r="BX20" s="32"/>
      <c r="BY20" s="32"/>
      <c r="BZ20" s="32"/>
      <c r="CA20" s="31"/>
      <c r="CB20" s="31"/>
      <c r="CC20" s="33"/>
      <c r="CD20" s="33"/>
      <c r="CE20" s="33"/>
      <c r="CF20" s="33"/>
      <c r="CG20" s="33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</row>
    <row r="21" spans="1:131" ht="15.75" thickBot="1">
      <c r="B21" s="246" t="s">
        <v>13</v>
      </c>
      <c r="C21" s="247"/>
      <c r="D21" s="414" t="str">
        <f>IF(ISBLANK('VR Grp. A-C'!AY49),"3. Gruppe B",'VR Grp. A-C'!BE25)</f>
        <v>SV Burgaltendorf</v>
      </c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244"/>
      <c r="Z21" s="245"/>
      <c r="AA21" s="28"/>
      <c r="AB21" s="28"/>
      <c r="AC21" s="28"/>
      <c r="AD21" s="28"/>
      <c r="AE21" s="246" t="s">
        <v>13</v>
      </c>
      <c r="AF21" s="247"/>
      <c r="AG21" s="414" t="str">
        <f>IF(ISBLANK('VR Grp. D-E'!AY34),"2. Gruppe D",'VR Grp. D-E'!BE16)</f>
        <v>SW Silschede</v>
      </c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244"/>
      <c r="BC21" s="245"/>
      <c r="BD21" s="29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1"/>
      <c r="BV21" s="32"/>
      <c r="BW21" s="32"/>
      <c r="BX21" s="32"/>
      <c r="BY21" s="32"/>
      <c r="BZ21" s="32"/>
      <c r="CA21" s="31"/>
      <c r="CB21" s="31"/>
      <c r="CC21" s="33"/>
      <c r="CD21" s="33"/>
      <c r="CE21" s="33"/>
      <c r="CF21" s="33"/>
      <c r="CG21" s="33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</row>
    <row r="22" spans="1:131" s="79" customFormat="1" ht="15.75" thickBot="1">
      <c r="B22" s="95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97"/>
      <c r="AA22" s="113"/>
      <c r="AB22" s="113"/>
      <c r="AC22" s="113"/>
      <c r="AD22" s="113"/>
      <c r="AE22" s="95"/>
      <c r="AF22" s="95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/>
      <c r="BC22" s="97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</row>
    <row r="23" spans="1:131" ht="16.5" thickBot="1">
      <c r="B23" s="241" t="s">
        <v>35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8"/>
      <c r="AB23" s="28"/>
      <c r="AC23" s="28"/>
      <c r="AD23" s="28"/>
      <c r="AE23" s="241" t="s">
        <v>36</v>
      </c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3"/>
      <c r="BD23" s="29"/>
      <c r="BE23" s="29"/>
      <c r="BF23" s="29"/>
    </row>
    <row r="24" spans="1:131">
      <c r="B24" s="436" t="s">
        <v>9</v>
      </c>
      <c r="C24" s="437"/>
      <c r="D24" s="433" t="str">
        <f>IF(ISBLANK('VR Grp. A-C'!AY49),"1. Gruppe C",'VR Grp. A-C'!BE31)</f>
        <v>Fortuna Düsseldorf</v>
      </c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4"/>
      <c r="Z24" s="435"/>
      <c r="AA24" s="137"/>
      <c r="AB24" s="137"/>
      <c r="AC24" s="137"/>
      <c r="AD24" s="137"/>
      <c r="AE24" s="431" t="s">
        <v>9</v>
      </c>
      <c r="AF24" s="432"/>
      <c r="AG24" s="433" t="str">
        <f>IF(ISBLANK('VR Grp. D-E'!AY34),"1. Gruppe D",'VR Grp. D-E'!BE15)</f>
        <v>RW Essen</v>
      </c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8"/>
      <c r="BC24" s="439"/>
      <c r="BD24" s="29"/>
      <c r="BE24" s="29"/>
      <c r="BF24" s="29"/>
    </row>
    <row r="25" spans="1:131">
      <c r="B25" s="248" t="s">
        <v>10</v>
      </c>
      <c r="C25" s="249"/>
      <c r="D25" s="419" t="str">
        <f>IF(ISBLANK('VR Grp. D-E'!AY34),"3. Gruppe E",'VR Grp. D-E'!BE25)</f>
        <v>TSC Eintracht 48/95 II</v>
      </c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20"/>
      <c r="Z25" s="421"/>
      <c r="AA25" s="137"/>
      <c r="AB25" s="137"/>
      <c r="AC25" s="137"/>
      <c r="AD25" s="137"/>
      <c r="AE25" s="417" t="s">
        <v>10</v>
      </c>
      <c r="AF25" s="418"/>
      <c r="AG25" s="419" t="str">
        <f>IF(ISBLANK('VR Grp. A-C'!AY49),"3. Gruppe A",'VR Grp. A-C'!BE17)</f>
        <v>FC Herdecke-Ende</v>
      </c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19"/>
      <c r="AV25" s="419"/>
      <c r="AW25" s="419"/>
      <c r="AX25" s="419"/>
      <c r="AY25" s="419"/>
      <c r="AZ25" s="419"/>
      <c r="BA25" s="419"/>
      <c r="BB25" s="239"/>
      <c r="BC25" s="240"/>
      <c r="BD25" s="29"/>
      <c r="BE25" s="29"/>
      <c r="BF25" s="29"/>
    </row>
    <row r="26" spans="1:131">
      <c r="B26" s="248" t="s">
        <v>11</v>
      </c>
      <c r="C26" s="249"/>
      <c r="D26" s="419" t="str">
        <f>IF(ISBLANK('VR Grp. A-C'!AY49),"2. Gruppe B",'VR Grp. A-C'!BE24)</f>
        <v>TSC Eintracht 48/95 I</v>
      </c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20"/>
      <c r="Z26" s="421"/>
      <c r="AA26" s="137"/>
      <c r="AB26" s="137"/>
      <c r="AC26" s="137"/>
      <c r="AD26" s="137"/>
      <c r="AE26" s="417" t="s">
        <v>11</v>
      </c>
      <c r="AF26" s="418"/>
      <c r="AG26" s="419" t="str">
        <f>IF(ISBLANK('VR Grp. D-E'!AY34),"2. Gruppe E",'VR Grp. D-E'!BE24)</f>
        <v>Westfalia Rhynern</v>
      </c>
      <c r="AH26" s="419"/>
      <c r="AI26" s="419"/>
      <c r="AJ26" s="419"/>
      <c r="AK26" s="419"/>
      <c r="AL26" s="419"/>
      <c r="AM26" s="419"/>
      <c r="AN26" s="419"/>
      <c r="AO26" s="419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19"/>
      <c r="BA26" s="419"/>
      <c r="BB26" s="239"/>
      <c r="BC26" s="240"/>
      <c r="BD26" s="29"/>
      <c r="BE26" s="29"/>
      <c r="BF26" s="29"/>
    </row>
    <row r="27" spans="1:131">
      <c r="B27" s="248" t="s">
        <v>12</v>
      </c>
      <c r="C27" s="249"/>
      <c r="D27" s="419" t="str">
        <f>IF(ISBLANK('VR Grp. A-C'!AY49),"4. Gruppe A",'VR Grp. A-C'!BE18)</f>
        <v>SV Langschede</v>
      </c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20"/>
      <c r="Z27" s="421"/>
      <c r="AA27" s="137"/>
      <c r="AB27" s="137"/>
      <c r="AC27" s="137"/>
      <c r="AD27" s="137"/>
      <c r="AE27" s="417" t="s">
        <v>12</v>
      </c>
      <c r="AF27" s="418"/>
      <c r="AG27" s="419" t="str">
        <f>IF(ISBLANK('VR Grp. A-C'!AY49),"4. Gruppe B",'VR Grp. A-C'!BE26)</f>
        <v>SC Berchum</v>
      </c>
      <c r="AH27" s="419"/>
      <c r="AI27" s="419"/>
      <c r="AJ27" s="419"/>
      <c r="AK27" s="419"/>
      <c r="AL27" s="419"/>
      <c r="AM27" s="419"/>
      <c r="AN27" s="419"/>
      <c r="AO27" s="419"/>
      <c r="AP27" s="419"/>
      <c r="AQ27" s="419"/>
      <c r="AR27" s="419"/>
      <c r="AS27" s="419"/>
      <c r="AT27" s="419"/>
      <c r="AU27" s="419"/>
      <c r="AV27" s="419"/>
      <c r="AW27" s="419"/>
      <c r="AX27" s="419"/>
      <c r="AY27" s="419"/>
      <c r="AZ27" s="419"/>
      <c r="BA27" s="419"/>
      <c r="BB27" s="239"/>
      <c r="BC27" s="240"/>
      <c r="BD27" s="29"/>
      <c r="BE27" s="29"/>
      <c r="BF27" s="29"/>
    </row>
    <row r="28" spans="1:131" ht="15.75" thickBot="1">
      <c r="B28" s="246" t="s">
        <v>13</v>
      </c>
      <c r="C28" s="247"/>
      <c r="D28" s="414" t="str">
        <f>IF(ISBLANK('VR Grp. D-E'!AY34),"3. Gruppe D",'VR Grp. D-E'!BE17)</f>
        <v>SC Lüdenscheid</v>
      </c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  <c r="Z28" s="416"/>
      <c r="AA28" s="137"/>
      <c r="AB28" s="137"/>
      <c r="AC28" s="137"/>
      <c r="AD28" s="137"/>
      <c r="AE28" s="412" t="s">
        <v>13</v>
      </c>
      <c r="AF28" s="413"/>
      <c r="AG28" s="414" t="str">
        <f>IF(ISBLANK('VR Grp. A-C'!AY49),"2. Gruppe C",'VR Grp. A-C'!BE32)</f>
        <v>Preußen Werl</v>
      </c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4"/>
      <c r="AY28" s="414"/>
      <c r="AZ28" s="414"/>
      <c r="BA28" s="414"/>
      <c r="BB28" s="244"/>
      <c r="BC28" s="245"/>
      <c r="BD28" s="29"/>
      <c r="BE28" s="29"/>
      <c r="BF28" s="29"/>
    </row>
    <row r="29" spans="1:131"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4"/>
      <c r="BV29" s="34"/>
      <c r="BW29" s="34"/>
      <c r="BX29" s="34"/>
      <c r="BY29" s="34"/>
      <c r="BZ29" s="34"/>
      <c r="CA29" s="33"/>
      <c r="CB29" s="33"/>
      <c r="CC29" s="33"/>
      <c r="CD29" s="33"/>
      <c r="CE29" s="33"/>
      <c r="CF29" s="33"/>
      <c r="CG29" s="33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</row>
    <row r="30" spans="1:131" s="79" customFormat="1">
      <c r="B30" s="95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7"/>
      <c r="Z30" s="97"/>
      <c r="AA30" s="113"/>
      <c r="AB30" s="113"/>
      <c r="AC30" s="113"/>
      <c r="AD30" s="113"/>
      <c r="AE30" s="95"/>
      <c r="AF30" s="95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/>
      <c r="BC30" s="97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</row>
    <row r="31" spans="1:131" ht="18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4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</row>
    <row r="32" spans="1:131" ht="18">
      <c r="A32" s="22"/>
      <c r="B32" s="263" t="s">
        <v>100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3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</row>
    <row r="34" spans="1:131">
      <c r="A34" s="38"/>
      <c r="B34" s="38"/>
      <c r="C34" s="38"/>
      <c r="D34" s="38"/>
      <c r="E34" s="38"/>
      <c r="F34" s="38" t="s">
        <v>5</v>
      </c>
      <c r="G34" s="38"/>
      <c r="H34" s="38"/>
      <c r="I34" s="38"/>
      <c r="J34" s="38"/>
      <c r="K34" s="257">
        <v>1</v>
      </c>
      <c r="L34" s="257"/>
      <c r="M34" s="50" t="s">
        <v>6</v>
      </c>
      <c r="N34" s="262">
        <v>6.9444444444444441E-3</v>
      </c>
      <c r="O34" s="262"/>
      <c r="P34" s="262"/>
      <c r="Q34" s="262"/>
      <c r="R34" s="49" t="s">
        <v>7</v>
      </c>
      <c r="S34" s="38"/>
      <c r="T34" s="38"/>
      <c r="U34" s="38"/>
      <c r="V34" s="38"/>
      <c r="W34" s="38"/>
      <c r="X34" s="38"/>
      <c r="Y34" s="38" t="s">
        <v>8</v>
      </c>
      <c r="Z34" s="38"/>
      <c r="AA34" s="38"/>
      <c r="AB34" s="38"/>
      <c r="AC34" s="262">
        <v>3.472222222222222E-3</v>
      </c>
      <c r="AD34" s="262"/>
      <c r="AE34" s="262"/>
      <c r="AF34" s="262"/>
      <c r="AG34" s="49" t="s">
        <v>7</v>
      </c>
      <c r="AH34" s="38"/>
      <c r="AI34" s="38"/>
      <c r="AJ34" s="38"/>
      <c r="AK34" s="38"/>
      <c r="AL34" s="38"/>
      <c r="AM34" s="38"/>
      <c r="AN34" s="51" t="s">
        <v>24</v>
      </c>
      <c r="AO34" s="38"/>
      <c r="AP34" s="38"/>
      <c r="AQ34" s="38"/>
      <c r="AR34" s="411">
        <f>AR14</f>
        <v>0.39583333333333331</v>
      </c>
      <c r="AS34" s="411"/>
      <c r="AT34" s="411"/>
      <c r="AU34" s="411"/>
      <c r="AV34" s="51" t="s">
        <v>77</v>
      </c>
      <c r="AW34" s="38"/>
      <c r="AX34" s="38"/>
      <c r="AY34" s="50"/>
      <c r="AZ34" s="50"/>
      <c r="BA34" s="38"/>
      <c r="BB34" s="38"/>
      <c r="BC34" s="38"/>
      <c r="BD34" s="46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</row>
    <row r="35" spans="1:131" ht="16.5" thickBot="1">
      <c r="A35" s="1"/>
      <c r="B35" s="15"/>
      <c r="C35" s="15"/>
      <c r="D35" s="15"/>
      <c r="E35" s="15"/>
      <c r="F35" s="14"/>
      <c r="G35" s="14"/>
      <c r="H35" s="14"/>
      <c r="I35" s="1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4"/>
      <c r="AH35" s="14"/>
      <c r="AI35" s="14"/>
      <c r="AJ35" s="14"/>
      <c r="AK35" s="14"/>
      <c r="AL35" s="14"/>
      <c r="AM35" s="14"/>
      <c r="AN35" s="7"/>
      <c r="AO35" s="7"/>
      <c r="AP35" s="7"/>
      <c r="AQ35" s="7"/>
      <c r="AR35" s="7"/>
      <c r="AS35" s="7"/>
      <c r="AT35" s="7"/>
      <c r="AU35" s="7"/>
      <c r="AV35" s="7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</row>
    <row r="36" spans="1:131" ht="16.5" thickBot="1">
      <c r="B36" s="251" t="s">
        <v>37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3"/>
      <c r="AA36" s="1"/>
      <c r="AB36" s="1"/>
      <c r="AC36" s="1"/>
      <c r="AD36" s="1"/>
      <c r="AE36" s="241" t="s">
        <v>38</v>
      </c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3"/>
      <c r="BD36" s="3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4"/>
      <c r="BV36" s="5"/>
      <c r="BW36" s="5"/>
      <c r="BX36" s="5"/>
      <c r="BY36" s="5"/>
      <c r="BZ36" s="5"/>
      <c r="CA36" s="4"/>
      <c r="CB36" s="4"/>
      <c r="CC36" s="36"/>
      <c r="CD36" s="36"/>
      <c r="CE36" s="36"/>
      <c r="CF36" s="36"/>
      <c r="CG36" s="36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1:131" s="138" customFormat="1">
      <c r="B37" s="431" t="s">
        <v>9</v>
      </c>
      <c r="C37" s="432"/>
      <c r="D37" s="433" t="str">
        <f>IF(ISBLANK('VR Grp. A-C'!AY49),"5. Gruppe A",'VR Grp. A-C'!BE19)</f>
        <v>SpVg Hagen</v>
      </c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4"/>
      <c r="Z37" s="435"/>
      <c r="AA37" s="139"/>
      <c r="AB37" s="139"/>
      <c r="AC37" s="139"/>
      <c r="AD37" s="139"/>
      <c r="AE37" s="422" t="s">
        <v>135</v>
      </c>
      <c r="AF37" s="423"/>
      <c r="AG37" s="423"/>
      <c r="AH37" s="423"/>
      <c r="AI37" s="423"/>
      <c r="AJ37" s="423"/>
      <c r="AK37" s="423"/>
      <c r="AL37" s="423"/>
      <c r="AM37" s="423"/>
      <c r="AN37" s="423"/>
      <c r="AO37" s="423"/>
      <c r="AP37" s="423"/>
      <c r="AQ37" s="423"/>
      <c r="AR37" s="423"/>
      <c r="AS37" s="423"/>
      <c r="AT37" s="423"/>
      <c r="AU37" s="423"/>
      <c r="AV37" s="423"/>
      <c r="AW37" s="423"/>
      <c r="AX37" s="423"/>
      <c r="AY37" s="423"/>
      <c r="AZ37" s="423"/>
      <c r="BA37" s="423"/>
      <c r="BB37" s="423"/>
      <c r="BC37" s="424"/>
      <c r="BD37" s="140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2"/>
      <c r="BV37" s="143"/>
      <c r="BW37" s="143"/>
      <c r="BX37" s="143"/>
      <c r="BY37" s="143"/>
      <c r="BZ37" s="143"/>
      <c r="CA37" s="142"/>
      <c r="CB37" s="142"/>
      <c r="CC37" s="144"/>
      <c r="CD37" s="144"/>
      <c r="CE37" s="144"/>
      <c r="CF37" s="144"/>
      <c r="CG37" s="144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</row>
    <row r="38" spans="1:131" s="138" customFormat="1">
      <c r="B38" s="417" t="s">
        <v>10</v>
      </c>
      <c r="C38" s="418"/>
      <c r="D38" s="419" t="str">
        <f>IF(ISBLANK('VR Grp. A-C'!AY49),"5. Gruppe B",'VR Grp. A-C'!BE27)</f>
        <v>VfK Weddinghofen</v>
      </c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20"/>
      <c r="Z38" s="421"/>
      <c r="AA38" s="139"/>
      <c r="AB38" s="139"/>
      <c r="AC38" s="139"/>
      <c r="AD38" s="139"/>
      <c r="AE38" s="425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7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2"/>
      <c r="BV38" s="143"/>
      <c r="BW38" s="143"/>
      <c r="BX38" s="143"/>
      <c r="BY38" s="143"/>
      <c r="BZ38" s="143"/>
      <c r="CA38" s="142"/>
      <c r="CB38" s="142"/>
      <c r="CC38" s="144"/>
      <c r="CD38" s="144"/>
      <c r="CE38" s="144"/>
      <c r="CF38" s="144"/>
      <c r="CG38" s="144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</row>
    <row r="39" spans="1:131" s="138" customFormat="1">
      <c r="B39" s="417" t="s">
        <v>11</v>
      </c>
      <c r="C39" s="418"/>
      <c r="D39" s="419" t="str">
        <f>IF(ISBLANK('VR Grp. A-C'!AY49),"5. Gruppe C",'VR Grp. A-C'!BE35)</f>
        <v>DJK/VfL Giesenkirchen</v>
      </c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20"/>
      <c r="Z39" s="421"/>
      <c r="AA39" s="139"/>
      <c r="AB39" s="139"/>
      <c r="AC39" s="139"/>
      <c r="AD39" s="139"/>
      <c r="AE39" s="425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7"/>
      <c r="BD39" s="140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2"/>
      <c r="BV39" s="143"/>
      <c r="BW39" s="143"/>
      <c r="BX39" s="143"/>
      <c r="BY39" s="143"/>
      <c r="BZ39" s="143"/>
      <c r="CA39" s="142"/>
      <c r="CB39" s="142"/>
      <c r="CC39" s="144"/>
      <c r="CD39" s="144"/>
      <c r="CE39" s="144"/>
      <c r="CF39" s="144"/>
      <c r="CG39" s="144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</row>
    <row r="40" spans="1:131" s="138" customFormat="1">
      <c r="B40" s="417" t="s">
        <v>12</v>
      </c>
      <c r="C40" s="418"/>
      <c r="D40" s="419" t="s">
        <v>97</v>
      </c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20"/>
      <c r="Z40" s="421"/>
      <c r="AA40" s="139"/>
      <c r="AB40" s="139"/>
      <c r="AC40" s="139"/>
      <c r="AD40" s="139"/>
      <c r="AE40" s="425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7"/>
      <c r="BD40" s="140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2"/>
      <c r="BV40" s="143"/>
      <c r="BW40" s="143"/>
      <c r="BX40" s="143"/>
      <c r="BY40" s="143"/>
      <c r="BZ40" s="143"/>
      <c r="CA40" s="142"/>
      <c r="CB40" s="142"/>
      <c r="CC40" s="144"/>
      <c r="CD40" s="144"/>
      <c r="CE40" s="144"/>
      <c r="CF40" s="144"/>
      <c r="CG40" s="144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</row>
    <row r="41" spans="1:131" s="138" customFormat="1" ht="15.75" thickBot="1">
      <c r="B41" s="412" t="s">
        <v>13</v>
      </c>
      <c r="C41" s="413"/>
      <c r="D41" s="414" t="str">
        <f>IF(ISBLANK('VR Grp. D-E'!AY34),"5. Gruppe E",'VR Grp. D-E'!BE27)</f>
        <v>Tuspo Saarn</v>
      </c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5"/>
      <c r="Z41" s="416"/>
      <c r="AA41" s="139"/>
      <c r="AB41" s="139"/>
      <c r="AC41" s="139"/>
      <c r="AD41" s="139"/>
      <c r="AE41" s="428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30"/>
      <c r="BD41" s="140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2"/>
      <c r="BV41" s="143"/>
      <c r="BW41" s="143"/>
      <c r="BX41" s="143"/>
      <c r="BY41" s="143"/>
      <c r="BZ41" s="143"/>
      <c r="CA41" s="142"/>
      <c r="CB41" s="142"/>
      <c r="CC41" s="144"/>
      <c r="CD41" s="144"/>
      <c r="CE41" s="144"/>
      <c r="CF41" s="144"/>
      <c r="CG41" s="144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</row>
    <row r="42" spans="1:131" s="79" customFormat="1" ht="15.75"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97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</row>
    <row r="43" spans="1:131" s="79" customFormat="1">
      <c r="Q43" s="95"/>
      <c r="R43" s="95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7"/>
      <c r="AO43" s="97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</row>
    <row r="44" spans="1:131" s="79" customFormat="1">
      <c r="Q44" s="95"/>
      <c r="R44" s="95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7"/>
      <c r="AO44" s="97"/>
    </row>
    <row r="45" spans="1:131" s="79" customFormat="1">
      <c r="Q45" s="95"/>
      <c r="R45" s="95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7"/>
      <c r="AO45" s="97"/>
    </row>
    <row r="46" spans="1:131" s="79" customFormat="1">
      <c r="Q46" s="95"/>
      <c r="R46" s="95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7"/>
      <c r="AO46" s="97"/>
    </row>
  </sheetData>
  <mergeCells count="101">
    <mergeCell ref="N2:AR2"/>
    <mergeCell ref="N5:AQ6"/>
    <mergeCell ref="N8:AQ9"/>
    <mergeCell ref="N10:S10"/>
    <mergeCell ref="T10:X10"/>
    <mergeCell ref="Y10:AA10"/>
    <mergeCell ref="AD10:AI10"/>
    <mergeCell ref="AJ10:AN10"/>
    <mergeCell ref="AO10:AQ10"/>
    <mergeCell ref="B17:C17"/>
    <mergeCell ref="D17:X17"/>
    <mergeCell ref="Y17:Z17"/>
    <mergeCell ref="AE17:AF17"/>
    <mergeCell ref="AG17:BA17"/>
    <mergeCell ref="BB17:BC17"/>
    <mergeCell ref="B12:BC12"/>
    <mergeCell ref="K14:L14"/>
    <mergeCell ref="N14:Q14"/>
    <mergeCell ref="AC14:AF14"/>
    <mergeCell ref="AR14:AU14"/>
    <mergeCell ref="B16:Z16"/>
    <mergeCell ref="AE16:BC16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21:C21"/>
    <mergeCell ref="D21:X21"/>
    <mergeCell ref="Y21:Z21"/>
    <mergeCell ref="AE21:AF21"/>
    <mergeCell ref="AG21:BA21"/>
    <mergeCell ref="BB21:BC21"/>
    <mergeCell ref="B20:C20"/>
    <mergeCell ref="D20:X20"/>
    <mergeCell ref="Y20:Z20"/>
    <mergeCell ref="AE20:AF20"/>
    <mergeCell ref="AG20:BA20"/>
    <mergeCell ref="BB20:BC20"/>
    <mergeCell ref="B32:BC32"/>
    <mergeCell ref="B23:Z23"/>
    <mergeCell ref="AE23:BC23"/>
    <mergeCell ref="B24:C24"/>
    <mergeCell ref="D24:X24"/>
    <mergeCell ref="Y24:Z24"/>
    <mergeCell ref="AE24:AF24"/>
    <mergeCell ref="AG24:BA24"/>
    <mergeCell ref="BB24:BC24"/>
    <mergeCell ref="B26:C26"/>
    <mergeCell ref="D26:X26"/>
    <mergeCell ref="Y26:Z26"/>
    <mergeCell ref="AE26:AF26"/>
    <mergeCell ref="AG26:BA26"/>
    <mergeCell ref="BB26:BC26"/>
    <mergeCell ref="B25:C25"/>
    <mergeCell ref="D25:X25"/>
    <mergeCell ref="Y25:Z25"/>
    <mergeCell ref="AE25:AF25"/>
    <mergeCell ref="AG25:BA25"/>
    <mergeCell ref="BB25:BC25"/>
    <mergeCell ref="B28:C28"/>
    <mergeCell ref="D28:X28"/>
    <mergeCell ref="Y28:Z28"/>
    <mergeCell ref="AE28:AF28"/>
    <mergeCell ref="AG28:BA28"/>
    <mergeCell ref="BB28:BC28"/>
    <mergeCell ref="B27:C27"/>
    <mergeCell ref="D27:X27"/>
    <mergeCell ref="Y27:Z27"/>
    <mergeCell ref="AE27:AF27"/>
    <mergeCell ref="AG27:BA27"/>
    <mergeCell ref="BB27:BC27"/>
    <mergeCell ref="K34:L34"/>
    <mergeCell ref="N34:Q34"/>
    <mergeCell ref="AC34:AF34"/>
    <mergeCell ref="AR34:AU34"/>
    <mergeCell ref="B41:C41"/>
    <mergeCell ref="D41:X41"/>
    <mergeCell ref="Y41:Z41"/>
    <mergeCell ref="B40:C40"/>
    <mergeCell ref="D40:X40"/>
    <mergeCell ref="Y40:Z40"/>
    <mergeCell ref="B39:C39"/>
    <mergeCell ref="D39:X39"/>
    <mergeCell ref="Y39:Z39"/>
    <mergeCell ref="B38:C38"/>
    <mergeCell ref="D38:X38"/>
    <mergeCell ref="Y38:Z38"/>
    <mergeCell ref="AE37:BC41"/>
    <mergeCell ref="B36:Z36"/>
    <mergeCell ref="AE36:BC36"/>
    <mergeCell ref="B37:C37"/>
    <mergeCell ref="D37:X37"/>
    <mergeCell ref="Y37:Z37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64"/>
  <sheetViews>
    <sheetView showGridLines="0" tabSelected="1" topLeftCell="A42" zoomScale="85" zoomScaleNormal="85" workbookViewId="0">
      <selection activeCell="BU13" sqref="BU13"/>
    </sheetView>
  </sheetViews>
  <sheetFormatPr baseColWidth="10" defaultRowHeight="15"/>
  <cols>
    <col min="1" max="100" width="1.7109375" customWidth="1"/>
  </cols>
  <sheetData>
    <row r="1" spans="1:131" ht="7.15" customHeight="1"/>
    <row r="2" spans="1:131" ht="23.25">
      <c r="B2" s="440" t="s">
        <v>59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78"/>
      <c r="BB2" s="78"/>
      <c r="BC2" s="78"/>
    </row>
    <row r="3" spans="1:131" ht="7.15" customHeight="1">
      <c r="A3" s="70"/>
      <c r="B3" s="70"/>
      <c r="C3" s="70"/>
      <c r="D3" s="70"/>
      <c r="E3" s="70"/>
      <c r="F3" s="70"/>
      <c r="G3" s="71"/>
      <c r="H3" s="72"/>
      <c r="I3" s="72"/>
      <c r="J3" s="72"/>
      <c r="K3" s="72"/>
      <c r="L3" s="72"/>
      <c r="M3" s="73"/>
      <c r="N3" s="70"/>
      <c r="O3" s="70"/>
      <c r="P3" s="70"/>
      <c r="Q3" s="70"/>
      <c r="R3" s="70"/>
      <c r="S3" s="70"/>
      <c r="T3" s="71"/>
      <c r="U3" s="74"/>
      <c r="V3" s="74"/>
      <c r="W3" s="74"/>
      <c r="X3" s="75"/>
      <c r="Y3" s="75"/>
      <c r="Z3" s="75"/>
      <c r="AA3" s="75"/>
      <c r="AB3" s="75"/>
      <c r="AC3" s="73"/>
      <c r="AD3" s="70"/>
      <c r="AE3" s="70"/>
      <c r="AF3" s="70"/>
      <c r="AG3" s="70"/>
      <c r="AH3" s="70"/>
      <c r="AI3" s="70"/>
      <c r="AJ3" s="70"/>
      <c r="AK3" s="71"/>
      <c r="AL3" s="75"/>
      <c r="AM3" s="75"/>
      <c r="AN3" s="75"/>
      <c r="AO3" s="75"/>
      <c r="AP3" s="75"/>
      <c r="AQ3" s="73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</row>
    <row r="4" spans="1:131">
      <c r="A4" s="38"/>
      <c r="B4" s="38"/>
      <c r="C4" s="38"/>
      <c r="D4" s="38"/>
      <c r="E4" s="38"/>
      <c r="F4" s="38" t="s">
        <v>5</v>
      </c>
      <c r="G4" s="38"/>
      <c r="H4" s="38"/>
      <c r="I4" s="38"/>
      <c r="J4" s="38"/>
      <c r="K4" s="257">
        <v>1</v>
      </c>
      <c r="L4" s="257"/>
      <c r="M4" s="50" t="s">
        <v>6</v>
      </c>
      <c r="N4" s="262">
        <v>8.3333333333333332E-3</v>
      </c>
      <c r="O4" s="262"/>
      <c r="P4" s="262"/>
      <c r="Q4" s="262"/>
      <c r="R4" s="49" t="s">
        <v>7</v>
      </c>
      <c r="S4" s="38"/>
      <c r="T4" s="38"/>
      <c r="U4" s="38"/>
      <c r="V4" s="38"/>
      <c r="W4" s="38"/>
      <c r="X4" s="38"/>
      <c r="Y4" s="38" t="s">
        <v>8</v>
      </c>
      <c r="Z4" s="38"/>
      <c r="AA4" s="38"/>
      <c r="AB4" s="38"/>
      <c r="AC4" s="262">
        <v>3.472222222222222E-3</v>
      </c>
      <c r="AD4" s="262"/>
      <c r="AE4" s="262"/>
      <c r="AF4" s="262"/>
      <c r="AG4" s="49" t="s">
        <v>7</v>
      </c>
      <c r="AH4" s="38"/>
      <c r="AI4" s="38"/>
      <c r="AJ4" s="38"/>
      <c r="AK4" s="38"/>
      <c r="AL4" s="38"/>
      <c r="AM4" s="38"/>
      <c r="AN4" s="51" t="s">
        <v>24</v>
      </c>
      <c r="AO4" s="38"/>
      <c r="AP4" s="38"/>
      <c r="AQ4" s="38"/>
      <c r="AR4" s="259">
        <v>0.57638888888888895</v>
      </c>
      <c r="AS4" s="257"/>
      <c r="AT4" s="257"/>
      <c r="AU4" s="257"/>
      <c r="AV4" s="38"/>
      <c r="AW4" s="38"/>
      <c r="AX4" s="38"/>
      <c r="AY4" s="50"/>
      <c r="AZ4" s="50"/>
      <c r="BA4" s="38"/>
      <c r="BB4" s="38"/>
      <c r="BC4" s="38"/>
      <c r="BD4" s="46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</row>
    <row r="5" spans="1:131" ht="9.6" customHeight="1" thickBot="1"/>
    <row r="6" spans="1:131" ht="15.75" thickBot="1">
      <c r="B6" s="499" t="s">
        <v>15</v>
      </c>
      <c r="C6" s="500"/>
      <c r="D6" s="451" t="s">
        <v>16</v>
      </c>
      <c r="E6" s="452"/>
      <c r="F6" s="452"/>
      <c r="G6" s="452"/>
      <c r="H6" s="452"/>
      <c r="I6" s="501" t="s">
        <v>17</v>
      </c>
      <c r="J6" s="502"/>
      <c r="K6" s="502"/>
      <c r="L6" s="502"/>
      <c r="M6" s="503"/>
      <c r="N6" s="501" t="s">
        <v>41</v>
      </c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3"/>
      <c r="AV6" s="501" t="s">
        <v>18</v>
      </c>
      <c r="AW6" s="502"/>
      <c r="AX6" s="502"/>
      <c r="AY6" s="502"/>
      <c r="AZ6" s="504"/>
    </row>
    <row r="7" spans="1:131">
      <c r="B7" s="462">
        <v>136</v>
      </c>
      <c r="C7" s="463"/>
      <c r="D7" s="443">
        <v>1</v>
      </c>
      <c r="E7" s="444"/>
      <c r="F7" s="444"/>
      <c r="G7" s="444"/>
      <c r="H7" s="444"/>
      <c r="I7" s="466">
        <f>AR4</f>
        <v>0.57638888888888895</v>
      </c>
      <c r="J7" s="467"/>
      <c r="K7" s="467"/>
      <c r="L7" s="467"/>
      <c r="M7" s="468"/>
      <c r="N7" s="472" t="str">
        <f>IF(ISBLANK('Spielplan Grp. 1-6'!AY46),"",'Spielplan Grp. 1-6'!BE15)</f>
        <v>BV Borussia Dortmund</v>
      </c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76" t="s">
        <v>25</v>
      </c>
      <c r="AE7" s="473" t="str">
        <f>IF(ISBLANK('Spielplan Grp. 1-6'!AY48),"",'Spielplan Grp. 1-6'!BE24)</f>
        <v>SW Silschede</v>
      </c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4"/>
      <c r="AV7" s="475">
        <v>6</v>
      </c>
      <c r="AW7" s="455"/>
      <c r="AX7" s="455" t="s">
        <v>20</v>
      </c>
      <c r="AY7" s="455">
        <v>0</v>
      </c>
      <c r="AZ7" s="457"/>
    </row>
    <row r="8" spans="1:131" ht="15.75" thickBot="1">
      <c r="B8" s="464"/>
      <c r="C8" s="465"/>
      <c r="D8" s="445"/>
      <c r="E8" s="446"/>
      <c r="F8" s="446"/>
      <c r="G8" s="446"/>
      <c r="H8" s="446"/>
      <c r="I8" s="469"/>
      <c r="J8" s="470"/>
      <c r="K8" s="470"/>
      <c r="L8" s="470"/>
      <c r="M8" s="471"/>
      <c r="N8" s="459" t="s">
        <v>42</v>
      </c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77"/>
      <c r="AE8" s="460" t="s">
        <v>52</v>
      </c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1"/>
      <c r="AV8" s="476"/>
      <c r="AW8" s="456"/>
      <c r="AX8" s="456"/>
      <c r="AY8" s="456"/>
      <c r="AZ8" s="458"/>
    </row>
    <row r="9" spans="1:131" ht="7.9" customHeight="1" thickBot="1"/>
    <row r="10" spans="1:131" ht="15.75" thickBot="1">
      <c r="B10" s="499" t="s">
        <v>15</v>
      </c>
      <c r="C10" s="500"/>
      <c r="D10" s="451" t="s">
        <v>16</v>
      </c>
      <c r="E10" s="452"/>
      <c r="F10" s="452"/>
      <c r="G10" s="452"/>
      <c r="H10" s="452"/>
      <c r="I10" s="501" t="s">
        <v>17</v>
      </c>
      <c r="J10" s="502"/>
      <c r="K10" s="502"/>
      <c r="L10" s="502"/>
      <c r="M10" s="503"/>
      <c r="N10" s="501" t="s">
        <v>44</v>
      </c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3"/>
      <c r="AV10" s="501" t="s">
        <v>18</v>
      </c>
      <c r="AW10" s="502"/>
      <c r="AX10" s="502"/>
      <c r="AY10" s="502"/>
      <c r="AZ10" s="504"/>
    </row>
    <row r="11" spans="1:131">
      <c r="B11" s="462">
        <f>B7+1</f>
        <v>137</v>
      </c>
      <c r="C11" s="463"/>
      <c r="D11" s="443">
        <v>3</v>
      </c>
      <c r="E11" s="444"/>
      <c r="F11" s="444"/>
      <c r="G11" s="444"/>
      <c r="H11" s="444"/>
      <c r="I11" s="466">
        <f>AR4</f>
        <v>0.57638888888888895</v>
      </c>
      <c r="J11" s="467"/>
      <c r="K11" s="467"/>
      <c r="L11" s="467"/>
      <c r="M11" s="468"/>
      <c r="N11" s="472" t="str">
        <f>IF(ISBLANK('Spielplan Grp. 1-6'!AY48),"",'Spielplan Grp. 1-6'!BE23)</f>
        <v>FC Schalke 04</v>
      </c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76" t="s">
        <v>25</v>
      </c>
      <c r="AE11" s="473" t="str">
        <f>IF(ISBLANK('Spielplan Grp. 1-6'!AY46),"",'Spielplan Grp. 1-6'!BE16)</f>
        <v>SG Wattenscheid 09</v>
      </c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4"/>
      <c r="AV11" s="475">
        <v>1</v>
      </c>
      <c r="AW11" s="455"/>
      <c r="AX11" s="455" t="s">
        <v>20</v>
      </c>
      <c r="AY11" s="455">
        <v>0</v>
      </c>
      <c r="AZ11" s="457"/>
    </row>
    <row r="12" spans="1:131" ht="15.75" thickBot="1">
      <c r="B12" s="464"/>
      <c r="C12" s="465"/>
      <c r="D12" s="445"/>
      <c r="E12" s="446"/>
      <c r="F12" s="446"/>
      <c r="G12" s="446"/>
      <c r="H12" s="446"/>
      <c r="I12" s="469"/>
      <c r="J12" s="470"/>
      <c r="K12" s="470"/>
      <c r="L12" s="470"/>
      <c r="M12" s="471"/>
      <c r="N12" s="459" t="s">
        <v>45</v>
      </c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77"/>
      <c r="AE12" s="460" t="s">
        <v>49</v>
      </c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1"/>
      <c r="AV12" s="476"/>
      <c r="AW12" s="456"/>
      <c r="AX12" s="456"/>
      <c r="AY12" s="456"/>
      <c r="AZ12" s="458"/>
    </row>
    <row r="13" spans="1:131" ht="7.9" customHeight="1" thickBot="1"/>
    <row r="14" spans="1:131" ht="15.75" thickBot="1">
      <c r="B14" s="499" t="s">
        <v>15</v>
      </c>
      <c r="C14" s="500"/>
      <c r="D14" s="451" t="s">
        <v>16</v>
      </c>
      <c r="E14" s="452"/>
      <c r="F14" s="452"/>
      <c r="G14" s="452"/>
      <c r="H14" s="452"/>
      <c r="I14" s="501" t="s">
        <v>17</v>
      </c>
      <c r="J14" s="502"/>
      <c r="K14" s="502"/>
      <c r="L14" s="502"/>
      <c r="M14" s="503"/>
      <c r="N14" s="501" t="s">
        <v>47</v>
      </c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3"/>
      <c r="AV14" s="501" t="s">
        <v>18</v>
      </c>
      <c r="AW14" s="502"/>
      <c r="AX14" s="502"/>
      <c r="AY14" s="502"/>
      <c r="AZ14" s="504"/>
    </row>
    <row r="15" spans="1:131">
      <c r="B15" s="462">
        <f>B11+1</f>
        <v>138</v>
      </c>
      <c r="C15" s="463"/>
      <c r="D15" s="443">
        <v>1</v>
      </c>
      <c r="E15" s="444"/>
      <c r="F15" s="444"/>
      <c r="G15" s="444"/>
      <c r="H15" s="444"/>
      <c r="I15" s="466">
        <f>I7+$N$4+$AC$4</f>
        <v>0.58819444444444446</v>
      </c>
      <c r="J15" s="467"/>
      <c r="K15" s="467"/>
      <c r="L15" s="467"/>
      <c r="M15" s="468"/>
      <c r="N15" s="472" t="str">
        <f>IF(ISBLANK('Spielplan Grp. 1-6'!AY50),"",'Spielplan Grp. 1-6'!BE31)</f>
        <v>Fortuna Düsseldorf</v>
      </c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76" t="s">
        <v>25</v>
      </c>
      <c r="AE15" s="473" t="str">
        <f>IF(ISBLANK('Spielplan Grp. 1-6'!AY52),"",'Spielplan Grp. 1-6'!BE40)</f>
        <v>Westfalia Rhynern</v>
      </c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74"/>
      <c r="AV15" s="475">
        <v>5</v>
      </c>
      <c r="AW15" s="455"/>
      <c r="AX15" s="455" t="s">
        <v>20</v>
      </c>
      <c r="AY15" s="455">
        <v>6</v>
      </c>
      <c r="AZ15" s="457"/>
    </row>
    <row r="16" spans="1:131" ht="15.75" thickBot="1">
      <c r="B16" s="464"/>
      <c r="C16" s="465"/>
      <c r="D16" s="445"/>
      <c r="E16" s="446"/>
      <c r="F16" s="446"/>
      <c r="G16" s="446"/>
      <c r="H16" s="446"/>
      <c r="I16" s="469"/>
      <c r="J16" s="470"/>
      <c r="K16" s="470"/>
      <c r="L16" s="470"/>
      <c r="M16" s="471"/>
      <c r="N16" s="459" t="s">
        <v>48</v>
      </c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77"/>
      <c r="AE16" s="460" t="s">
        <v>46</v>
      </c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1"/>
      <c r="AV16" s="476"/>
      <c r="AW16" s="456"/>
      <c r="AX16" s="456"/>
      <c r="AY16" s="456"/>
      <c r="AZ16" s="458"/>
    </row>
    <row r="17" spans="2:52" ht="7.9" customHeight="1" thickBot="1"/>
    <row r="18" spans="2:52" ht="15.75" thickBot="1">
      <c r="B18" s="499" t="s">
        <v>15</v>
      </c>
      <c r="C18" s="500"/>
      <c r="D18" s="451" t="s">
        <v>16</v>
      </c>
      <c r="E18" s="452"/>
      <c r="F18" s="452"/>
      <c r="G18" s="452"/>
      <c r="H18" s="452"/>
      <c r="I18" s="501" t="s">
        <v>17</v>
      </c>
      <c r="J18" s="502"/>
      <c r="K18" s="502"/>
      <c r="L18" s="502"/>
      <c r="M18" s="503"/>
      <c r="N18" s="501" t="s">
        <v>50</v>
      </c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3"/>
      <c r="AV18" s="501" t="s">
        <v>18</v>
      </c>
      <c r="AW18" s="502"/>
      <c r="AX18" s="502"/>
      <c r="AY18" s="502"/>
      <c r="AZ18" s="504"/>
    </row>
    <row r="19" spans="2:52">
      <c r="B19" s="462">
        <f>B15+1</f>
        <v>139</v>
      </c>
      <c r="C19" s="463"/>
      <c r="D19" s="443">
        <v>3</v>
      </c>
      <c r="E19" s="444"/>
      <c r="F19" s="444"/>
      <c r="G19" s="444"/>
      <c r="H19" s="444"/>
      <c r="I19" s="466">
        <f>I11+$N$4+$AC$4</f>
        <v>0.58819444444444446</v>
      </c>
      <c r="J19" s="467"/>
      <c r="K19" s="467"/>
      <c r="L19" s="467"/>
      <c r="M19" s="468"/>
      <c r="N19" s="472" t="str">
        <f>IF(ISBLANK('Spielplan Grp. 1-6'!AY52),"",'Spielplan Grp. 1-6'!BE39)</f>
        <v>RW Essen</v>
      </c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76" t="s">
        <v>25</v>
      </c>
      <c r="AE19" s="473" t="str">
        <f>IF(ISBLANK('Spielplan Grp. 1-6'!AY50),"",'Spielplan Grp. 1-6'!BE32)</f>
        <v>SC Lüdenscheid</v>
      </c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73"/>
      <c r="AQ19" s="473"/>
      <c r="AR19" s="473"/>
      <c r="AS19" s="473"/>
      <c r="AT19" s="473"/>
      <c r="AU19" s="474"/>
      <c r="AV19" s="475">
        <v>3</v>
      </c>
      <c r="AW19" s="455"/>
      <c r="AX19" s="455" t="s">
        <v>20</v>
      </c>
      <c r="AY19" s="455">
        <v>2</v>
      </c>
      <c r="AZ19" s="457"/>
    </row>
    <row r="20" spans="2:52" ht="15.75" thickBot="1">
      <c r="B20" s="464"/>
      <c r="C20" s="465"/>
      <c r="D20" s="445"/>
      <c r="E20" s="446"/>
      <c r="F20" s="446"/>
      <c r="G20" s="446"/>
      <c r="H20" s="446"/>
      <c r="I20" s="469"/>
      <c r="J20" s="470"/>
      <c r="K20" s="470"/>
      <c r="L20" s="470"/>
      <c r="M20" s="471"/>
      <c r="N20" s="459" t="s">
        <v>51</v>
      </c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77"/>
      <c r="AE20" s="460" t="s">
        <v>43</v>
      </c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1"/>
      <c r="AV20" s="476"/>
      <c r="AW20" s="456"/>
      <c r="AX20" s="456"/>
      <c r="AY20" s="456"/>
      <c r="AZ20" s="458"/>
    </row>
    <row r="21" spans="2:52" ht="15.75" thickBot="1">
      <c r="I21" s="79"/>
    </row>
    <row r="22" spans="2:52" ht="15.75" thickBot="1">
      <c r="B22" s="514" t="s">
        <v>15</v>
      </c>
      <c r="C22" s="515"/>
      <c r="D22" s="453" t="s">
        <v>16</v>
      </c>
      <c r="E22" s="454"/>
      <c r="F22" s="454"/>
      <c r="G22" s="454"/>
      <c r="H22" s="454"/>
      <c r="I22" s="495" t="s">
        <v>17</v>
      </c>
      <c r="J22" s="496"/>
      <c r="K22" s="496"/>
      <c r="L22" s="496"/>
      <c r="M22" s="497"/>
      <c r="N22" s="495" t="s">
        <v>53</v>
      </c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97"/>
      <c r="AV22" s="495" t="s">
        <v>18</v>
      </c>
      <c r="AW22" s="496"/>
      <c r="AX22" s="496"/>
      <c r="AY22" s="496"/>
      <c r="AZ22" s="498"/>
    </row>
    <row r="23" spans="2:52">
      <c r="B23" s="462">
        <f>B19+1</f>
        <v>140</v>
      </c>
      <c r="C23" s="463"/>
      <c r="D23" s="443">
        <v>1</v>
      </c>
      <c r="E23" s="444"/>
      <c r="F23" s="444"/>
      <c r="G23" s="444"/>
      <c r="H23" s="444"/>
      <c r="I23" s="466">
        <f>I15+$N$4+$AC$4</f>
        <v>0.6</v>
      </c>
      <c r="J23" s="467"/>
      <c r="K23" s="467"/>
      <c r="L23" s="467"/>
      <c r="M23" s="468"/>
      <c r="N23" s="472" t="str">
        <f>IF(ISBLANK(AY7),"",IF(AV7&lt;AY7,N7,AE7))</f>
        <v>SW Silschede</v>
      </c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76" t="s">
        <v>25</v>
      </c>
      <c r="AE23" s="473" t="str">
        <f>IF(ISBLANK(AY11),"",IF(AV11&lt;AY11,N11,AE11))</f>
        <v>SG Wattenscheid 09</v>
      </c>
      <c r="AF23" s="473"/>
      <c r="AG23" s="473"/>
      <c r="AH23" s="473"/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3"/>
      <c r="AU23" s="474"/>
      <c r="AV23" s="475">
        <v>3</v>
      </c>
      <c r="AW23" s="455"/>
      <c r="AX23" s="455" t="s">
        <v>20</v>
      </c>
      <c r="AY23" s="455">
        <v>2</v>
      </c>
      <c r="AZ23" s="457"/>
    </row>
    <row r="24" spans="2:52" ht="15.75" thickBot="1">
      <c r="B24" s="464"/>
      <c r="C24" s="465"/>
      <c r="D24" s="445"/>
      <c r="E24" s="446"/>
      <c r="F24" s="446"/>
      <c r="G24" s="446"/>
      <c r="H24" s="446"/>
      <c r="I24" s="469"/>
      <c r="J24" s="470"/>
      <c r="K24" s="470"/>
      <c r="L24" s="470"/>
      <c r="M24" s="471"/>
      <c r="N24" s="459" t="s">
        <v>55</v>
      </c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77"/>
      <c r="AE24" s="460" t="s">
        <v>56</v>
      </c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1"/>
      <c r="AV24" s="476"/>
      <c r="AW24" s="456"/>
      <c r="AX24" s="456"/>
      <c r="AY24" s="456"/>
      <c r="AZ24" s="458"/>
    </row>
    <row r="25" spans="2:52" ht="7.9" customHeight="1" thickBot="1"/>
    <row r="26" spans="2:52" ht="15.75" thickBot="1">
      <c r="B26" s="514" t="s">
        <v>15</v>
      </c>
      <c r="C26" s="515"/>
      <c r="D26" s="80" t="s">
        <v>16</v>
      </c>
      <c r="E26" s="81"/>
      <c r="F26" s="81"/>
      <c r="G26" s="81"/>
      <c r="H26" s="81"/>
      <c r="I26" s="495" t="s">
        <v>17</v>
      </c>
      <c r="J26" s="496"/>
      <c r="K26" s="496"/>
      <c r="L26" s="496"/>
      <c r="M26" s="497"/>
      <c r="N26" s="495" t="s">
        <v>54</v>
      </c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6"/>
      <c r="AK26" s="496"/>
      <c r="AL26" s="496"/>
      <c r="AM26" s="496"/>
      <c r="AN26" s="496"/>
      <c r="AO26" s="496"/>
      <c r="AP26" s="496"/>
      <c r="AQ26" s="496"/>
      <c r="AR26" s="496"/>
      <c r="AS26" s="496"/>
      <c r="AT26" s="496"/>
      <c r="AU26" s="497"/>
      <c r="AV26" s="495" t="s">
        <v>18</v>
      </c>
      <c r="AW26" s="496"/>
      <c r="AX26" s="496"/>
      <c r="AY26" s="496"/>
      <c r="AZ26" s="498"/>
    </row>
    <row r="27" spans="2:52">
      <c r="B27" s="462">
        <f>B23+1</f>
        <v>141</v>
      </c>
      <c r="C27" s="463"/>
      <c r="D27" s="443">
        <v>3</v>
      </c>
      <c r="E27" s="444"/>
      <c r="F27" s="444"/>
      <c r="G27" s="444"/>
      <c r="H27" s="444"/>
      <c r="I27" s="466">
        <f>I19+$N$4+$AC$4</f>
        <v>0.6</v>
      </c>
      <c r="J27" s="467"/>
      <c r="K27" s="467"/>
      <c r="L27" s="467"/>
      <c r="M27" s="468"/>
      <c r="N27" s="472" t="str">
        <f>IF(ISBLANK(AY15),"",IF(AV15&lt;AY15,N15,AE15))</f>
        <v>Fortuna Düsseldorf</v>
      </c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76" t="s">
        <v>25</v>
      </c>
      <c r="AE27" s="473" t="str">
        <f>IF(ISBLANK(AY19),"",IF(AV19&lt;AY19,N19,AE19))</f>
        <v>SC Lüdenscheid</v>
      </c>
      <c r="AF27" s="473"/>
      <c r="AG27" s="473"/>
      <c r="AH27" s="473"/>
      <c r="AI27" s="473"/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4"/>
      <c r="AV27" s="475">
        <v>2</v>
      </c>
      <c r="AW27" s="455"/>
      <c r="AX27" s="455" t="s">
        <v>20</v>
      </c>
      <c r="AY27" s="455">
        <v>1</v>
      </c>
      <c r="AZ27" s="457"/>
    </row>
    <row r="28" spans="2:52" ht="15.75" thickBot="1">
      <c r="B28" s="464"/>
      <c r="C28" s="465"/>
      <c r="D28" s="445"/>
      <c r="E28" s="446"/>
      <c r="F28" s="446"/>
      <c r="G28" s="446"/>
      <c r="H28" s="446"/>
      <c r="I28" s="469"/>
      <c r="J28" s="470"/>
      <c r="K28" s="470"/>
      <c r="L28" s="470"/>
      <c r="M28" s="471"/>
      <c r="N28" s="459" t="s">
        <v>57</v>
      </c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77"/>
      <c r="AE28" s="460" t="s">
        <v>58</v>
      </c>
      <c r="AF28" s="460"/>
      <c r="AG28" s="460"/>
      <c r="AH28" s="460"/>
      <c r="AI28" s="460"/>
      <c r="AJ28" s="460"/>
      <c r="AK28" s="460"/>
      <c r="AL28" s="460"/>
      <c r="AM28" s="460"/>
      <c r="AN28" s="460"/>
      <c r="AO28" s="460"/>
      <c r="AP28" s="460"/>
      <c r="AQ28" s="460"/>
      <c r="AR28" s="460"/>
      <c r="AS28" s="460"/>
      <c r="AT28" s="460"/>
      <c r="AU28" s="461"/>
      <c r="AV28" s="476"/>
      <c r="AW28" s="456"/>
      <c r="AX28" s="456"/>
      <c r="AY28" s="456"/>
      <c r="AZ28" s="458"/>
    </row>
    <row r="29" spans="2:52" ht="7.9" customHeight="1" thickBot="1"/>
    <row r="30" spans="2:52" ht="15.75" thickBot="1">
      <c r="B30" s="492" t="s">
        <v>15</v>
      </c>
      <c r="C30" s="493"/>
      <c r="D30" s="449" t="s">
        <v>16</v>
      </c>
      <c r="E30" s="450"/>
      <c r="F30" s="450"/>
      <c r="G30" s="450"/>
      <c r="H30" s="450"/>
      <c r="I30" s="489" t="s">
        <v>17</v>
      </c>
      <c r="J30" s="490"/>
      <c r="K30" s="490"/>
      <c r="L30" s="490"/>
      <c r="M30" s="494"/>
      <c r="N30" s="489" t="s">
        <v>60</v>
      </c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0"/>
      <c r="AK30" s="490"/>
      <c r="AL30" s="490"/>
      <c r="AM30" s="490"/>
      <c r="AN30" s="490"/>
      <c r="AO30" s="490"/>
      <c r="AP30" s="490"/>
      <c r="AQ30" s="490"/>
      <c r="AR30" s="490"/>
      <c r="AS30" s="490"/>
      <c r="AT30" s="490"/>
      <c r="AU30" s="494"/>
      <c r="AV30" s="489" t="s">
        <v>18</v>
      </c>
      <c r="AW30" s="490"/>
      <c r="AX30" s="490"/>
      <c r="AY30" s="490"/>
      <c r="AZ30" s="491"/>
    </row>
    <row r="31" spans="2:52">
      <c r="B31" s="462">
        <f>B27+1</f>
        <v>142</v>
      </c>
      <c r="C31" s="463"/>
      <c r="D31" s="443">
        <v>1</v>
      </c>
      <c r="E31" s="444"/>
      <c r="F31" s="444"/>
      <c r="G31" s="444"/>
      <c r="H31" s="444"/>
      <c r="I31" s="466">
        <f>I23+$N$4+$AC$4</f>
        <v>0.61180555555555549</v>
      </c>
      <c r="J31" s="467"/>
      <c r="K31" s="467"/>
      <c r="L31" s="467"/>
      <c r="M31" s="468"/>
      <c r="N31" s="472" t="str">
        <f>IF(ISBLANK(AY7),"",IF(AV7&gt;AY7,N7,AE7))</f>
        <v>BV Borussia Dortmund</v>
      </c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76" t="s">
        <v>25</v>
      </c>
      <c r="AE31" s="473" t="str">
        <f>IF(ISBLANK(AY11),"",IF(AV11&gt;AY11,N11,AE11))</f>
        <v>FC Schalke 04</v>
      </c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4"/>
      <c r="AV31" s="475">
        <v>3</v>
      </c>
      <c r="AW31" s="455"/>
      <c r="AX31" s="455" t="s">
        <v>20</v>
      </c>
      <c r="AY31" s="455">
        <v>0</v>
      </c>
      <c r="AZ31" s="457"/>
    </row>
    <row r="32" spans="2:52" ht="15.75" thickBot="1">
      <c r="B32" s="464"/>
      <c r="C32" s="465"/>
      <c r="D32" s="445"/>
      <c r="E32" s="446"/>
      <c r="F32" s="446"/>
      <c r="G32" s="446"/>
      <c r="H32" s="446"/>
      <c r="I32" s="469"/>
      <c r="J32" s="470"/>
      <c r="K32" s="470"/>
      <c r="L32" s="470"/>
      <c r="M32" s="471"/>
      <c r="N32" s="459" t="s">
        <v>67</v>
      </c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77"/>
      <c r="AE32" s="460" t="s">
        <v>68</v>
      </c>
      <c r="AF32" s="460"/>
      <c r="AG32" s="460"/>
      <c r="AH32" s="460"/>
      <c r="AI32" s="460"/>
      <c r="AJ32" s="460"/>
      <c r="AK32" s="460"/>
      <c r="AL32" s="460"/>
      <c r="AM32" s="460"/>
      <c r="AN32" s="460"/>
      <c r="AO32" s="460"/>
      <c r="AP32" s="460"/>
      <c r="AQ32" s="460"/>
      <c r="AR32" s="460"/>
      <c r="AS32" s="460"/>
      <c r="AT32" s="460"/>
      <c r="AU32" s="461"/>
      <c r="AV32" s="476"/>
      <c r="AW32" s="456"/>
      <c r="AX32" s="456"/>
      <c r="AY32" s="456"/>
      <c r="AZ32" s="458"/>
    </row>
    <row r="33" spans="2:52" ht="7.9" customHeight="1" thickBot="1"/>
    <row r="34" spans="2:52" ht="15.75" thickBot="1">
      <c r="B34" s="492" t="s">
        <v>15</v>
      </c>
      <c r="C34" s="493"/>
      <c r="D34" s="449" t="s">
        <v>16</v>
      </c>
      <c r="E34" s="450"/>
      <c r="F34" s="450"/>
      <c r="G34" s="450"/>
      <c r="H34" s="450"/>
      <c r="I34" s="489" t="s">
        <v>17</v>
      </c>
      <c r="J34" s="490"/>
      <c r="K34" s="490"/>
      <c r="L34" s="490"/>
      <c r="M34" s="494"/>
      <c r="N34" s="489" t="s">
        <v>61</v>
      </c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0"/>
      <c r="AO34" s="490"/>
      <c r="AP34" s="490"/>
      <c r="AQ34" s="490"/>
      <c r="AR34" s="490"/>
      <c r="AS34" s="490"/>
      <c r="AT34" s="490"/>
      <c r="AU34" s="494"/>
      <c r="AV34" s="489" t="s">
        <v>18</v>
      </c>
      <c r="AW34" s="490"/>
      <c r="AX34" s="490"/>
      <c r="AY34" s="490"/>
      <c r="AZ34" s="491"/>
    </row>
    <row r="35" spans="2:52">
      <c r="B35" s="462">
        <f>B31+1</f>
        <v>143</v>
      </c>
      <c r="C35" s="463"/>
      <c r="D35" s="443">
        <v>3</v>
      </c>
      <c r="E35" s="444"/>
      <c r="F35" s="444"/>
      <c r="G35" s="444"/>
      <c r="H35" s="444"/>
      <c r="I35" s="466">
        <f>I27+$N$4+$AC$4</f>
        <v>0.61180555555555549</v>
      </c>
      <c r="J35" s="467"/>
      <c r="K35" s="467"/>
      <c r="L35" s="467"/>
      <c r="M35" s="468"/>
      <c r="N35" s="472" t="str">
        <f>IF(ISBLANK(AY15),"",IF(AV15&gt;AY15,N15,AE15))</f>
        <v>Westfalia Rhynern</v>
      </c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76" t="s">
        <v>25</v>
      </c>
      <c r="AE35" s="473" t="str">
        <f>IF(ISBLANK(AY19),"",IF(AV19&gt;AY19,N19,AE19))</f>
        <v>RW Essen</v>
      </c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4"/>
      <c r="AV35" s="475">
        <v>0</v>
      </c>
      <c r="AW35" s="455"/>
      <c r="AX35" s="455" t="s">
        <v>20</v>
      </c>
      <c r="AY35" s="455">
        <v>2</v>
      </c>
      <c r="AZ35" s="457"/>
    </row>
    <row r="36" spans="2:52" ht="15.75" thickBot="1">
      <c r="B36" s="464"/>
      <c r="C36" s="465"/>
      <c r="D36" s="445"/>
      <c r="E36" s="446"/>
      <c r="F36" s="446"/>
      <c r="G36" s="446"/>
      <c r="H36" s="446"/>
      <c r="I36" s="469"/>
      <c r="J36" s="470"/>
      <c r="K36" s="470"/>
      <c r="L36" s="470"/>
      <c r="M36" s="471"/>
      <c r="N36" s="459" t="s">
        <v>69</v>
      </c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77"/>
      <c r="AE36" s="460" t="s">
        <v>70</v>
      </c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1"/>
      <c r="AV36" s="476"/>
      <c r="AW36" s="456"/>
      <c r="AX36" s="456"/>
      <c r="AY36" s="456"/>
      <c r="AZ36" s="458"/>
    </row>
    <row r="37" spans="2:52" ht="15.75" thickBot="1">
      <c r="I37" s="79"/>
    </row>
    <row r="38" spans="2:52" ht="15.75" thickBot="1">
      <c r="B38" s="483" t="s">
        <v>15</v>
      </c>
      <c r="C38" s="484"/>
      <c r="D38" s="441" t="s">
        <v>16</v>
      </c>
      <c r="E38" s="442"/>
      <c r="F38" s="442"/>
      <c r="G38" s="442"/>
      <c r="H38" s="442"/>
      <c r="I38" s="485" t="s">
        <v>17</v>
      </c>
      <c r="J38" s="486"/>
      <c r="K38" s="486"/>
      <c r="L38" s="486"/>
      <c r="M38" s="487"/>
      <c r="N38" s="485" t="s">
        <v>62</v>
      </c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7"/>
      <c r="AV38" s="485" t="s">
        <v>18</v>
      </c>
      <c r="AW38" s="486"/>
      <c r="AX38" s="486"/>
      <c r="AY38" s="486"/>
      <c r="AZ38" s="488"/>
    </row>
    <row r="39" spans="2:52">
      <c r="B39" s="462">
        <f>B35+1</f>
        <v>144</v>
      </c>
      <c r="C39" s="463"/>
      <c r="D39" s="443">
        <v>1</v>
      </c>
      <c r="E39" s="444"/>
      <c r="F39" s="444"/>
      <c r="G39" s="444"/>
      <c r="H39" s="444"/>
      <c r="I39" s="466">
        <f>I31+$N$4+$AC$4</f>
        <v>0.62361111111111101</v>
      </c>
      <c r="J39" s="467"/>
      <c r="K39" s="467"/>
      <c r="L39" s="467"/>
      <c r="M39" s="468"/>
      <c r="N39" s="472" t="str">
        <f>IF(ISBLANK(AY23),"",IF(AV23&lt;AY23,N23,AE23))</f>
        <v>SG Wattenscheid 09</v>
      </c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76" t="s">
        <v>25</v>
      </c>
      <c r="AE39" s="473" t="str">
        <f>IF(ISBLANK(AY27),"",IF(AV27&lt;AY27,N27,AE27))</f>
        <v>SC Lüdenscheid</v>
      </c>
      <c r="AF39" s="473"/>
      <c r="AG39" s="473"/>
      <c r="AH39" s="473"/>
      <c r="AI39" s="473"/>
      <c r="AJ39" s="473"/>
      <c r="AK39" s="473"/>
      <c r="AL39" s="473"/>
      <c r="AM39" s="473"/>
      <c r="AN39" s="473"/>
      <c r="AO39" s="473"/>
      <c r="AP39" s="473"/>
      <c r="AQ39" s="473"/>
      <c r="AR39" s="473"/>
      <c r="AS39" s="473"/>
      <c r="AT39" s="473"/>
      <c r="AU39" s="474"/>
      <c r="AV39" s="475">
        <v>4</v>
      </c>
      <c r="AW39" s="455"/>
      <c r="AX39" s="455" t="s">
        <v>20</v>
      </c>
      <c r="AY39" s="455">
        <v>5</v>
      </c>
      <c r="AZ39" s="457"/>
    </row>
    <row r="40" spans="2:52" ht="15.75" thickBot="1">
      <c r="B40" s="464"/>
      <c r="C40" s="465"/>
      <c r="D40" s="445"/>
      <c r="E40" s="446"/>
      <c r="F40" s="446"/>
      <c r="G40" s="446"/>
      <c r="H40" s="446"/>
      <c r="I40" s="469"/>
      <c r="J40" s="470"/>
      <c r="K40" s="470"/>
      <c r="L40" s="470"/>
      <c r="M40" s="471"/>
      <c r="N40" s="459" t="s">
        <v>65</v>
      </c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77"/>
      <c r="AE40" s="460" t="s">
        <v>66</v>
      </c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460"/>
      <c r="AS40" s="460"/>
      <c r="AT40" s="460"/>
      <c r="AU40" s="461"/>
      <c r="AV40" s="476"/>
      <c r="AW40" s="456"/>
      <c r="AX40" s="456"/>
      <c r="AY40" s="456"/>
      <c r="AZ40" s="458"/>
    </row>
    <row r="41" spans="2:52" ht="7.9" customHeight="1" thickBot="1"/>
    <row r="42" spans="2:52" ht="15.75" thickBot="1">
      <c r="B42" s="483" t="s">
        <v>15</v>
      </c>
      <c r="C42" s="484"/>
      <c r="D42" s="441" t="s">
        <v>16</v>
      </c>
      <c r="E42" s="442"/>
      <c r="F42" s="442"/>
      <c r="G42" s="442"/>
      <c r="H42" s="442"/>
      <c r="I42" s="485" t="s">
        <v>17</v>
      </c>
      <c r="J42" s="486"/>
      <c r="K42" s="486"/>
      <c r="L42" s="486"/>
      <c r="M42" s="487"/>
      <c r="N42" s="485" t="s">
        <v>63</v>
      </c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7"/>
      <c r="AV42" s="485" t="s">
        <v>18</v>
      </c>
      <c r="AW42" s="486"/>
      <c r="AX42" s="486"/>
      <c r="AY42" s="486"/>
      <c r="AZ42" s="488"/>
    </row>
    <row r="43" spans="2:52">
      <c r="B43" s="462">
        <f>B39+1</f>
        <v>145</v>
      </c>
      <c r="C43" s="463"/>
      <c r="D43" s="443">
        <v>3</v>
      </c>
      <c r="E43" s="444"/>
      <c r="F43" s="444"/>
      <c r="G43" s="444"/>
      <c r="H43" s="444"/>
      <c r="I43" s="466">
        <f>I35+$N$4+$AC$4</f>
        <v>0.62361111111111101</v>
      </c>
      <c r="J43" s="467"/>
      <c r="K43" s="467"/>
      <c r="L43" s="467"/>
      <c r="M43" s="468"/>
      <c r="N43" s="472" t="str">
        <f>IF(ISBLANK(AY23),"",IF(AV23&gt;AY23,N23,AE23))</f>
        <v>SW Silschede</v>
      </c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76" t="s">
        <v>25</v>
      </c>
      <c r="AE43" s="473" t="str">
        <f>IF(ISBLANK(AY27),"",IF(AV27&gt;AY27,N27,AE27))</f>
        <v>Fortuna Düsseldorf</v>
      </c>
      <c r="AF43" s="473"/>
      <c r="AG43" s="473"/>
      <c r="AH43" s="473"/>
      <c r="AI43" s="473"/>
      <c r="AJ43" s="473"/>
      <c r="AK43" s="473"/>
      <c r="AL43" s="473"/>
      <c r="AM43" s="473"/>
      <c r="AN43" s="473"/>
      <c r="AO43" s="473"/>
      <c r="AP43" s="473"/>
      <c r="AQ43" s="473"/>
      <c r="AR43" s="473"/>
      <c r="AS43" s="473"/>
      <c r="AT43" s="473"/>
      <c r="AU43" s="474"/>
      <c r="AV43" s="475">
        <v>2</v>
      </c>
      <c r="AW43" s="455"/>
      <c r="AX43" s="455" t="s">
        <v>20</v>
      </c>
      <c r="AY43" s="455">
        <v>0</v>
      </c>
      <c r="AZ43" s="457"/>
    </row>
    <row r="44" spans="2:52" ht="15.75" thickBot="1">
      <c r="B44" s="464"/>
      <c r="C44" s="465"/>
      <c r="D44" s="445"/>
      <c r="E44" s="446"/>
      <c r="F44" s="446"/>
      <c r="G44" s="446"/>
      <c r="H44" s="446"/>
      <c r="I44" s="469"/>
      <c r="J44" s="470"/>
      <c r="K44" s="470"/>
      <c r="L44" s="470"/>
      <c r="M44" s="471"/>
      <c r="N44" s="459" t="s">
        <v>72</v>
      </c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77"/>
      <c r="AE44" s="460" t="s">
        <v>73</v>
      </c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461"/>
      <c r="AV44" s="476"/>
      <c r="AW44" s="456"/>
      <c r="AX44" s="456"/>
      <c r="AY44" s="456"/>
      <c r="AZ44" s="458"/>
    </row>
    <row r="45" spans="2:52" ht="7.9" customHeight="1" thickBot="1"/>
    <row r="46" spans="2:52" ht="15.75" thickBot="1">
      <c r="B46" s="483" t="s">
        <v>15</v>
      </c>
      <c r="C46" s="484"/>
      <c r="D46" s="441" t="s">
        <v>16</v>
      </c>
      <c r="E46" s="442"/>
      <c r="F46" s="442"/>
      <c r="G46" s="442"/>
      <c r="H46" s="442"/>
      <c r="I46" s="485" t="s">
        <v>17</v>
      </c>
      <c r="J46" s="486"/>
      <c r="K46" s="486"/>
      <c r="L46" s="486"/>
      <c r="M46" s="487"/>
      <c r="N46" s="485" t="s">
        <v>64</v>
      </c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86"/>
      <c r="AU46" s="487"/>
      <c r="AV46" s="485" t="s">
        <v>18</v>
      </c>
      <c r="AW46" s="486"/>
      <c r="AX46" s="486"/>
      <c r="AY46" s="486"/>
      <c r="AZ46" s="488"/>
    </row>
    <row r="47" spans="2:52">
      <c r="B47" s="462">
        <f>B43+1</f>
        <v>146</v>
      </c>
      <c r="C47" s="463"/>
      <c r="D47" s="443">
        <v>3</v>
      </c>
      <c r="E47" s="444"/>
      <c r="F47" s="444"/>
      <c r="G47" s="444"/>
      <c r="H47" s="444"/>
      <c r="I47" s="466">
        <f>I39+$N$4+$AC$4</f>
        <v>0.63541666666666652</v>
      </c>
      <c r="J47" s="467"/>
      <c r="K47" s="467"/>
      <c r="L47" s="467"/>
      <c r="M47" s="468"/>
      <c r="N47" s="472" t="str">
        <f>IF(ISBLANK(AY31),"",IF(AV31&lt;AY31,N31,AE31))</f>
        <v>FC Schalke 04</v>
      </c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76" t="s">
        <v>25</v>
      </c>
      <c r="AE47" s="473" t="str">
        <f>IF(ISBLANK(AY35),"",IF(AV35&lt;AY35,N35,AE35))</f>
        <v>Westfalia Rhynern</v>
      </c>
      <c r="AF47" s="473"/>
      <c r="AG47" s="473"/>
      <c r="AH47" s="473"/>
      <c r="AI47" s="473"/>
      <c r="AJ47" s="473"/>
      <c r="AK47" s="473"/>
      <c r="AL47" s="473"/>
      <c r="AM47" s="473"/>
      <c r="AN47" s="473"/>
      <c r="AO47" s="473"/>
      <c r="AP47" s="473"/>
      <c r="AQ47" s="473"/>
      <c r="AR47" s="473"/>
      <c r="AS47" s="473"/>
      <c r="AT47" s="473"/>
      <c r="AU47" s="474"/>
      <c r="AV47" s="475">
        <v>1</v>
      </c>
      <c r="AW47" s="455"/>
      <c r="AX47" s="455" t="s">
        <v>20</v>
      </c>
      <c r="AY47" s="455">
        <v>3</v>
      </c>
      <c r="AZ47" s="457"/>
    </row>
    <row r="48" spans="2:52" ht="15.75" thickBot="1">
      <c r="B48" s="464"/>
      <c r="C48" s="465"/>
      <c r="D48" s="445"/>
      <c r="E48" s="446"/>
      <c r="F48" s="446"/>
      <c r="G48" s="446"/>
      <c r="H48" s="446"/>
      <c r="I48" s="469"/>
      <c r="J48" s="470"/>
      <c r="K48" s="470"/>
      <c r="L48" s="470"/>
      <c r="M48" s="471"/>
      <c r="N48" s="459" t="s">
        <v>71</v>
      </c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77"/>
      <c r="AE48" s="460" t="s">
        <v>74</v>
      </c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460"/>
      <c r="AS48" s="460"/>
      <c r="AT48" s="460"/>
      <c r="AU48" s="461"/>
      <c r="AV48" s="476"/>
      <c r="AW48" s="456"/>
      <c r="AX48" s="456"/>
      <c r="AY48" s="456"/>
      <c r="AZ48" s="458"/>
    </row>
    <row r="49" spans="2:52" ht="7.9" customHeight="1" thickBot="1"/>
    <row r="50" spans="2:52" ht="15.75" thickBot="1">
      <c r="B50" s="477" t="s">
        <v>15</v>
      </c>
      <c r="C50" s="478"/>
      <c r="D50" s="447" t="s">
        <v>16</v>
      </c>
      <c r="E50" s="448"/>
      <c r="F50" s="448"/>
      <c r="G50" s="448"/>
      <c r="H50" s="448"/>
      <c r="I50" s="479" t="s">
        <v>17</v>
      </c>
      <c r="J50" s="480"/>
      <c r="K50" s="480"/>
      <c r="L50" s="480"/>
      <c r="M50" s="481"/>
      <c r="N50" s="479" t="s">
        <v>139</v>
      </c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1"/>
      <c r="AV50" s="479" t="s">
        <v>18</v>
      </c>
      <c r="AW50" s="480"/>
      <c r="AX50" s="480"/>
      <c r="AY50" s="480"/>
      <c r="AZ50" s="482"/>
    </row>
    <row r="51" spans="2:52">
      <c r="B51" s="462">
        <f>B47+1</f>
        <v>147</v>
      </c>
      <c r="C51" s="463"/>
      <c r="D51" s="443">
        <v>1</v>
      </c>
      <c r="E51" s="444"/>
      <c r="F51" s="444"/>
      <c r="G51" s="444"/>
      <c r="H51" s="444"/>
      <c r="I51" s="466">
        <f>I43+$N$4+$AC$4</f>
        <v>0.63541666666666652</v>
      </c>
      <c r="J51" s="467"/>
      <c r="K51" s="467"/>
      <c r="L51" s="467"/>
      <c r="M51" s="468"/>
      <c r="N51" s="472" t="str">
        <f>IF(ISBLANK(AY31),"",IF(AV31&gt;AY31,N31,AE31))</f>
        <v>BV Borussia Dortmund</v>
      </c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76" t="s">
        <v>25</v>
      </c>
      <c r="AE51" s="473" t="str">
        <f>IF(ISBLANK(AY35),"",IF(AV35&gt;AY35,N35,AE35))</f>
        <v>RW Essen</v>
      </c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4"/>
      <c r="AV51" s="475">
        <v>0</v>
      </c>
      <c r="AW51" s="455"/>
      <c r="AX51" s="455" t="s">
        <v>20</v>
      </c>
      <c r="AY51" s="455">
        <v>1</v>
      </c>
      <c r="AZ51" s="457"/>
    </row>
    <row r="52" spans="2:52" ht="15.75" thickBot="1">
      <c r="B52" s="464"/>
      <c r="C52" s="465"/>
      <c r="D52" s="445"/>
      <c r="E52" s="446"/>
      <c r="F52" s="446"/>
      <c r="G52" s="446"/>
      <c r="H52" s="446"/>
      <c r="I52" s="469"/>
      <c r="J52" s="470"/>
      <c r="K52" s="470"/>
      <c r="L52" s="470"/>
      <c r="M52" s="471"/>
      <c r="N52" s="459" t="s">
        <v>75</v>
      </c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77"/>
      <c r="AE52" s="460" t="s">
        <v>76</v>
      </c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0"/>
      <c r="AQ52" s="460"/>
      <c r="AR52" s="460"/>
      <c r="AS52" s="460"/>
      <c r="AT52" s="460"/>
      <c r="AU52" s="461"/>
      <c r="AV52" s="476"/>
      <c r="AW52" s="456"/>
      <c r="AX52" s="456"/>
      <c r="AY52" s="456"/>
      <c r="AZ52" s="458"/>
    </row>
    <row r="53" spans="2:52">
      <c r="I53" s="79"/>
    </row>
    <row r="54" spans="2:52" ht="15.75" thickBot="1">
      <c r="I54" s="79"/>
    </row>
    <row r="55" spans="2:52" ht="21.75" thickBot="1">
      <c r="N55" s="505" t="s">
        <v>140</v>
      </c>
      <c r="O55" s="506"/>
      <c r="P55" s="506"/>
      <c r="Q55" s="506"/>
      <c r="R55" s="506"/>
      <c r="S55" s="506"/>
      <c r="T55" s="506"/>
      <c r="U55" s="506"/>
      <c r="V55" s="506"/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7"/>
      <c r="AT55" s="236"/>
      <c r="AU55" s="236"/>
    </row>
    <row r="56" spans="2:52" ht="21">
      <c r="N56" s="508" t="s">
        <v>9</v>
      </c>
      <c r="O56" s="509"/>
      <c r="P56" s="509"/>
      <c r="Q56" s="518" t="str">
        <f>IF(ISBLANK(AY51),"",IF(AV51&gt;AY51,N51,AE51))</f>
        <v>RW Essen</v>
      </c>
      <c r="R56" s="518"/>
      <c r="S56" s="518"/>
      <c r="T56" s="518"/>
      <c r="U56" s="518"/>
      <c r="V56" s="518"/>
      <c r="W56" s="518"/>
      <c r="X56" s="518"/>
      <c r="Y56" s="518"/>
      <c r="Z56" s="518"/>
      <c r="AA56" s="518"/>
      <c r="AB56" s="518"/>
      <c r="AC56" s="518"/>
      <c r="AD56" s="518"/>
      <c r="AE56" s="518"/>
      <c r="AF56" s="518"/>
      <c r="AG56" s="518"/>
      <c r="AH56" s="518"/>
      <c r="AI56" s="518"/>
      <c r="AJ56" s="518"/>
      <c r="AK56" s="518"/>
      <c r="AL56" s="518"/>
      <c r="AM56" s="518"/>
      <c r="AN56" s="518"/>
      <c r="AO56" s="518"/>
      <c r="AP56" s="518"/>
      <c r="AQ56" s="518"/>
      <c r="AR56" s="518"/>
      <c r="AS56" s="519"/>
      <c r="AT56" s="237"/>
      <c r="AU56" s="237"/>
    </row>
    <row r="57" spans="2:52" ht="21">
      <c r="N57" s="510" t="s">
        <v>10</v>
      </c>
      <c r="O57" s="511"/>
      <c r="P57" s="511"/>
      <c r="Q57" s="520" t="str">
        <f>IF(ISBLANK(AY51),"",IF(AV51&lt;AY51,N51,AE51))</f>
        <v>BV Borussia Dortmund</v>
      </c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0"/>
      <c r="AC57" s="520"/>
      <c r="AD57" s="520"/>
      <c r="AE57" s="520"/>
      <c r="AF57" s="520"/>
      <c r="AG57" s="520"/>
      <c r="AH57" s="520"/>
      <c r="AI57" s="520"/>
      <c r="AJ57" s="520"/>
      <c r="AK57" s="520"/>
      <c r="AL57" s="520"/>
      <c r="AM57" s="520"/>
      <c r="AN57" s="520"/>
      <c r="AO57" s="520"/>
      <c r="AP57" s="520"/>
      <c r="AQ57" s="520"/>
      <c r="AR57" s="520"/>
      <c r="AS57" s="521"/>
      <c r="AT57" s="237"/>
      <c r="AU57" s="237"/>
    </row>
    <row r="58" spans="2:52" ht="21">
      <c r="N58" s="512" t="s">
        <v>11</v>
      </c>
      <c r="O58" s="513"/>
      <c r="P58" s="513"/>
      <c r="Q58" s="522" t="str">
        <f>IF(ISBLANK(AY47),"",IF(AV47&gt;AY47,N47,AE47))</f>
        <v>Westfalia Rhynern</v>
      </c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2"/>
      <c r="AL58" s="522"/>
      <c r="AM58" s="522"/>
      <c r="AN58" s="522"/>
      <c r="AO58" s="522"/>
      <c r="AP58" s="522"/>
      <c r="AQ58" s="522"/>
      <c r="AR58" s="522"/>
      <c r="AS58" s="523"/>
      <c r="AT58" s="237"/>
      <c r="AU58" s="237"/>
    </row>
    <row r="59" spans="2:52" ht="21">
      <c r="N59" s="510" t="s">
        <v>12</v>
      </c>
      <c r="O59" s="511"/>
      <c r="P59" s="511"/>
      <c r="Q59" s="520" t="str">
        <f>IF(ISBLANK(AY47),"",IF(AV47&lt;AY47,N47,AE47))</f>
        <v>FC Schalke 04</v>
      </c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520"/>
      <c r="AC59" s="520"/>
      <c r="AD59" s="520"/>
      <c r="AE59" s="520"/>
      <c r="AF59" s="520"/>
      <c r="AG59" s="520"/>
      <c r="AH59" s="520"/>
      <c r="AI59" s="520"/>
      <c r="AJ59" s="520"/>
      <c r="AK59" s="520"/>
      <c r="AL59" s="520"/>
      <c r="AM59" s="520"/>
      <c r="AN59" s="520"/>
      <c r="AO59" s="520"/>
      <c r="AP59" s="520"/>
      <c r="AQ59" s="520"/>
      <c r="AR59" s="520"/>
      <c r="AS59" s="521"/>
      <c r="AT59" s="237"/>
      <c r="AU59" s="237"/>
    </row>
    <row r="60" spans="2:52" ht="21">
      <c r="N60" s="512" t="s">
        <v>13</v>
      </c>
      <c r="O60" s="513"/>
      <c r="P60" s="513"/>
      <c r="Q60" s="522" t="str">
        <f>IF(ISBLANK(AY43),"",IF(AV43&gt;AY43,N43,AE43))</f>
        <v>SW Silschede</v>
      </c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522"/>
      <c r="AI60" s="522"/>
      <c r="AJ60" s="522"/>
      <c r="AK60" s="522"/>
      <c r="AL60" s="522"/>
      <c r="AM60" s="522"/>
      <c r="AN60" s="522"/>
      <c r="AO60" s="522"/>
      <c r="AP60" s="522"/>
      <c r="AQ60" s="522"/>
      <c r="AR60" s="522"/>
      <c r="AS60" s="523"/>
      <c r="AT60" s="237"/>
      <c r="AU60" s="237"/>
    </row>
    <row r="61" spans="2:52" ht="21">
      <c r="N61" s="510" t="s">
        <v>14</v>
      </c>
      <c r="O61" s="511"/>
      <c r="P61" s="511"/>
      <c r="Q61" s="520" t="str">
        <f>IF(ISBLANK(AY43),"",IF(AV43&lt;AY43,N43,AE43))</f>
        <v>Fortuna Düsseldorf</v>
      </c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0"/>
      <c r="AF61" s="520"/>
      <c r="AG61" s="520"/>
      <c r="AH61" s="520"/>
      <c r="AI61" s="520"/>
      <c r="AJ61" s="520"/>
      <c r="AK61" s="520"/>
      <c r="AL61" s="520"/>
      <c r="AM61" s="520"/>
      <c r="AN61" s="520"/>
      <c r="AO61" s="520"/>
      <c r="AP61" s="520"/>
      <c r="AQ61" s="520"/>
      <c r="AR61" s="520"/>
      <c r="AS61" s="521"/>
      <c r="AT61" s="237"/>
      <c r="AU61" s="237"/>
    </row>
    <row r="62" spans="2:52" ht="21">
      <c r="N62" s="512" t="s">
        <v>141</v>
      </c>
      <c r="O62" s="513"/>
      <c r="P62" s="513"/>
      <c r="Q62" s="522" t="str">
        <f>IF(ISBLANK(AY39),"",IF(AV39&gt;AY39,N39,AE39))</f>
        <v>SC Lüdenscheid</v>
      </c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522"/>
      <c r="AI62" s="522"/>
      <c r="AJ62" s="522"/>
      <c r="AK62" s="522"/>
      <c r="AL62" s="522"/>
      <c r="AM62" s="522"/>
      <c r="AN62" s="522"/>
      <c r="AO62" s="522"/>
      <c r="AP62" s="522"/>
      <c r="AQ62" s="522"/>
      <c r="AR62" s="522"/>
      <c r="AS62" s="523"/>
      <c r="AT62" s="237"/>
      <c r="AU62" s="237"/>
    </row>
    <row r="63" spans="2:52" ht="21.75" thickBot="1">
      <c r="N63" s="516" t="s">
        <v>142</v>
      </c>
      <c r="O63" s="517"/>
      <c r="P63" s="517"/>
      <c r="Q63" s="524" t="str">
        <f>IF(ISBLANK(AY39),"",IF(AV39&lt;AY39,N39,AE39))</f>
        <v>SG Wattenscheid 09</v>
      </c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  <c r="AE63" s="524"/>
      <c r="AF63" s="524"/>
      <c r="AG63" s="524"/>
      <c r="AH63" s="524"/>
      <c r="AI63" s="524"/>
      <c r="AJ63" s="524"/>
      <c r="AK63" s="524"/>
      <c r="AL63" s="524"/>
      <c r="AM63" s="524"/>
      <c r="AN63" s="524"/>
      <c r="AO63" s="524"/>
      <c r="AP63" s="524"/>
      <c r="AQ63" s="524"/>
      <c r="AR63" s="524"/>
      <c r="AS63" s="525"/>
      <c r="AT63" s="237"/>
      <c r="AU63" s="237"/>
    </row>
    <row r="64" spans="2:52">
      <c r="AT64" s="236"/>
      <c r="AU64" s="236"/>
    </row>
  </sheetData>
  <mergeCells count="201">
    <mergeCell ref="N60:P60"/>
    <mergeCell ref="N61:P61"/>
    <mergeCell ref="N62:P62"/>
    <mergeCell ref="N63:P63"/>
    <mergeCell ref="Q56:AS56"/>
    <mergeCell ref="Q57:AS57"/>
    <mergeCell ref="Q58:AS58"/>
    <mergeCell ref="Q59:AS59"/>
    <mergeCell ref="Q60:AS60"/>
    <mergeCell ref="Q61:AS61"/>
    <mergeCell ref="Q62:AS62"/>
    <mergeCell ref="Q63:AS63"/>
    <mergeCell ref="N55:AS55"/>
    <mergeCell ref="N56:P56"/>
    <mergeCell ref="N57:P57"/>
    <mergeCell ref="N58:P58"/>
    <mergeCell ref="N59:P59"/>
    <mergeCell ref="B22:C22"/>
    <mergeCell ref="AV11:AW12"/>
    <mergeCell ref="AX11:AX12"/>
    <mergeCell ref="AY11:AZ12"/>
    <mergeCell ref="B14:C14"/>
    <mergeCell ref="I14:M14"/>
    <mergeCell ref="N14:AU14"/>
    <mergeCell ref="B11:C12"/>
    <mergeCell ref="D14:H14"/>
    <mergeCell ref="B18:C18"/>
    <mergeCell ref="B23:C24"/>
    <mergeCell ref="I23:M24"/>
    <mergeCell ref="N23:AC23"/>
    <mergeCell ref="AE23:AU23"/>
    <mergeCell ref="B26:C26"/>
    <mergeCell ref="I26:M26"/>
    <mergeCell ref="N26:AU26"/>
    <mergeCell ref="AV26:AZ26"/>
    <mergeCell ref="AV23:AW24"/>
    <mergeCell ref="K4:L4"/>
    <mergeCell ref="N4:Q4"/>
    <mergeCell ref="AC4:AF4"/>
    <mergeCell ref="AR4:AU4"/>
    <mergeCell ref="D10:H10"/>
    <mergeCell ref="D11:H12"/>
    <mergeCell ref="AV19:AW20"/>
    <mergeCell ref="N16:AC16"/>
    <mergeCell ref="AE16:AU16"/>
    <mergeCell ref="I18:M18"/>
    <mergeCell ref="N18:AU18"/>
    <mergeCell ref="AV18:AZ18"/>
    <mergeCell ref="D15:H16"/>
    <mergeCell ref="AV6:AZ6"/>
    <mergeCell ref="AX19:AX20"/>
    <mergeCell ref="AY19:AZ20"/>
    <mergeCell ref="N20:AC20"/>
    <mergeCell ref="AE20:AU20"/>
    <mergeCell ref="AX7:AX8"/>
    <mergeCell ref="AY7:AZ8"/>
    <mergeCell ref="N8:AC8"/>
    <mergeCell ref="AE8:AU8"/>
    <mergeCell ref="I10:M10"/>
    <mergeCell ref="N10:AU10"/>
    <mergeCell ref="B6:C6"/>
    <mergeCell ref="I6:M6"/>
    <mergeCell ref="N6:AU6"/>
    <mergeCell ref="AV14:AZ14"/>
    <mergeCell ref="B15:C16"/>
    <mergeCell ref="I15:M16"/>
    <mergeCell ref="N15:AC15"/>
    <mergeCell ref="AE15:AU15"/>
    <mergeCell ref="AV15:AW16"/>
    <mergeCell ref="AX15:AX16"/>
    <mergeCell ref="AY15:AZ16"/>
    <mergeCell ref="I11:M12"/>
    <mergeCell ref="N11:AC11"/>
    <mergeCell ref="AE11:AU11"/>
    <mergeCell ref="N12:AC12"/>
    <mergeCell ref="AE12:AU12"/>
    <mergeCell ref="B10:C10"/>
    <mergeCell ref="AV10:AZ10"/>
    <mergeCell ref="B7:C8"/>
    <mergeCell ref="I7:M8"/>
    <mergeCell ref="N7:AC7"/>
    <mergeCell ref="AE7:AU7"/>
    <mergeCell ref="AV7:AW8"/>
    <mergeCell ref="AX23:AX24"/>
    <mergeCell ref="AY23:AZ24"/>
    <mergeCell ref="N24:AC24"/>
    <mergeCell ref="AE24:AU24"/>
    <mergeCell ref="I22:M22"/>
    <mergeCell ref="N22:AU22"/>
    <mergeCell ref="AV22:AZ22"/>
    <mergeCell ref="B19:C20"/>
    <mergeCell ref="I19:M20"/>
    <mergeCell ref="N19:AC19"/>
    <mergeCell ref="AE19:AU19"/>
    <mergeCell ref="AX27:AX28"/>
    <mergeCell ref="AY27:AZ28"/>
    <mergeCell ref="N28:AC28"/>
    <mergeCell ref="AE28:AU28"/>
    <mergeCell ref="B30:C30"/>
    <mergeCell ref="I30:M30"/>
    <mergeCell ref="N30:AU30"/>
    <mergeCell ref="AV30:AZ30"/>
    <mergeCell ref="B27:C28"/>
    <mergeCell ref="I27:M28"/>
    <mergeCell ref="N27:AC27"/>
    <mergeCell ref="AE27:AU27"/>
    <mergeCell ref="AV27:AW28"/>
    <mergeCell ref="B31:C32"/>
    <mergeCell ref="I31:M32"/>
    <mergeCell ref="N31:AC31"/>
    <mergeCell ref="AE31:AU31"/>
    <mergeCell ref="N36:AC36"/>
    <mergeCell ref="AE36:AU36"/>
    <mergeCell ref="AV31:AW32"/>
    <mergeCell ref="AX31:AX32"/>
    <mergeCell ref="AY31:AZ32"/>
    <mergeCell ref="N32:AC32"/>
    <mergeCell ref="AE32:AU32"/>
    <mergeCell ref="B38:C38"/>
    <mergeCell ref="I38:M38"/>
    <mergeCell ref="N38:AU38"/>
    <mergeCell ref="AV38:AZ38"/>
    <mergeCell ref="AV34:AZ34"/>
    <mergeCell ref="B35:C36"/>
    <mergeCell ref="I35:M36"/>
    <mergeCell ref="N35:AC35"/>
    <mergeCell ref="AE35:AU35"/>
    <mergeCell ref="AV35:AW36"/>
    <mergeCell ref="AX35:AX36"/>
    <mergeCell ref="AY35:AZ36"/>
    <mergeCell ref="B34:C34"/>
    <mergeCell ref="I34:M34"/>
    <mergeCell ref="N34:AU34"/>
    <mergeCell ref="AX39:AX40"/>
    <mergeCell ref="AY39:AZ40"/>
    <mergeCell ref="N40:AC40"/>
    <mergeCell ref="AE40:AU40"/>
    <mergeCell ref="B42:C42"/>
    <mergeCell ref="I42:M42"/>
    <mergeCell ref="N42:AU42"/>
    <mergeCell ref="AV42:AZ42"/>
    <mergeCell ref="B39:C40"/>
    <mergeCell ref="I39:M40"/>
    <mergeCell ref="N39:AC39"/>
    <mergeCell ref="AE39:AU39"/>
    <mergeCell ref="AV39:AW40"/>
    <mergeCell ref="B46:C46"/>
    <mergeCell ref="I46:M46"/>
    <mergeCell ref="N46:AU46"/>
    <mergeCell ref="B43:C44"/>
    <mergeCell ref="I43:M44"/>
    <mergeCell ref="N43:AC43"/>
    <mergeCell ref="AE43:AU43"/>
    <mergeCell ref="AV43:AW44"/>
    <mergeCell ref="AX43:AX44"/>
    <mergeCell ref="AV46:AZ46"/>
    <mergeCell ref="N44:AC44"/>
    <mergeCell ref="AE44:AU44"/>
    <mergeCell ref="AY43:AZ44"/>
    <mergeCell ref="B51:C52"/>
    <mergeCell ref="I51:M52"/>
    <mergeCell ref="N51:AC51"/>
    <mergeCell ref="AE51:AU51"/>
    <mergeCell ref="AV51:AW52"/>
    <mergeCell ref="N48:AC48"/>
    <mergeCell ref="AE48:AU48"/>
    <mergeCell ref="B50:C50"/>
    <mergeCell ref="I50:M50"/>
    <mergeCell ref="N50:AU50"/>
    <mergeCell ref="AV50:AZ50"/>
    <mergeCell ref="B47:C48"/>
    <mergeCell ref="I47:M48"/>
    <mergeCell ref="N47:AC47"/>
    <mergeCell ref="AE47:AU47"/>
    <mergeCell ref="AV47:AW48"/>
    <mergeCell ref="AX47:AX48"/>
    <mergeCell ref="AY47:AZ48"/>
    <mergeCell ref="B2:AZ2"/>
    <mergeCell ref="D42:H42"/>
    <mergeCell ref="D43:H44"/>
    <mergeCell ref="D46:H46"/>
    <mergeCell ref="D47:H48"/>
    <mergeCell ref="D50:H50"/>
    <mergeCell ref="D51:H52"/>
    <mergeCell ref="D30:H30"/>
    <mergeCell ref="D31:H32"/>
    <mergeCell ref="D34:H34"/>
    <mergeCell ref="D35:H36"/>
    <mergeCell ref="D38:H38"/>
    <mergeCell ref="D39:H40"/>
    <mergeCell ref="D18:H18"/>
    <mergeCell ref="D19:H20"/>
    <mergeCell ref="D22:H22"/>
    <mergeCell ref="D23:H24"/>
    <mergeCell ref="D27:H28"/>
    <mergeCell ref="AX51:AX52"/>
    <mergeCell ref="AY51:AZ52"/>
    <mergeCell ref="N52:AC52"/>
    <mergeCell ref="AE52:AU52"/>
    <mergeCell ref="D6:H6"/>
    <mergeCell ref="D7:H8"/>
  </mergeCells>
  <printOptions heading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F207"/>
  <sheetViews>
    <sheetView showGridLines="0" zoomScaleNormal="100" workbookViewId="0">
      <selection activeCell="AF12" sqref="AF12:AU12"/>
    </sheetView>
  </sheetViews>
  <sheetFormatPr baseColWidth="10" defaultRowHeight="15"/>
  <cols>
    <col min="1" max="14" width="1.7109375" style="53" customWidth="1"/>
    <col min="15" max="30" width="1.7109375" style="68" customWidth="1"/>
    <col min="31" max="31" width="1.7109375" style="54" customWidth="1"/>
    <col min="32" max="47" width="1.7109375" style="68" customWidth="1"/>
    <col min="48" max="49" width="1.7109375" style="53" customWidth="1"/>
    <col min="50" max="50" width="1.7109375" style="54" customWidth="1"/>
    <col min="51" max="52" width="1.7109375" style="53" customWidth="1"/>
    <col min="53" max="53" width="1.7109375" style="214" customWidth="1"/>
    <col min="54" max="79" width="1.7109375" style="215" customWidth="1"/>
    <col min="80" max="85" width="1.7109375" style="135" hidden="1" customWidth="1"/>
    <col min="86" max="86" width="2.7109375" style="155" hidden="1" customWidth="1"/>
    <col min="87" max="87" width="2.85546875" style="155" hidden="1" customWidth="1"/>
    <col min="88" max="88" width="2.140625" style="155" hidden="1" customWidth="1"/>
    <col min="89" max="89" width="2.85546875" style="155" hidden="1" customWidth="1"/>
    <col min="90" max="102" width="1.7109375" style="155" hidden="1" customWidth="1"/>
    <col min="103" max="103" width="2.85546875" style="156" hidden="1" customWidth="1"/>
    <col min="104" max="104" width="1.7109375" style="156" hidden="1" customWidth="1"/>
    <col min="105" max="105" width="16.7109375" style="155" hidden="1" customWidth="1"/>
    <col min="106" max="106" width="3.28515625" style="155" hidden="1" customWidth="1"/>
    <col min="107" max="107" width="2.28515625" style="158" hidden="1" customWidth="1"/>
    <col min="108" max="108" width="2.28515625" style="159" hidden="1" customWidth="1"/>
    <col min="109" max="109" width="2.28515625" style="158" hidden="1" customWidth="1"/>
    <col min="110" max="110" width="2.28515625" style="159" hidden="1" customWidth="1"/>
    <col min="111" max="111" width="2.28515625" style="181" hidden="1" customWidth="1"/>
    <col min="112" max="112" width="2.85546875" style="159" hidden="1" customWidth="1"/>
    <col min="113" max="113" width="2.28515625" style="181" hidden="1" customWidth="1"/>
    <col min="114" max="115" width="2.28515625" style="160" hidden="1" customWidth="1"/>
    <col min="116" max="116" width="10" style="160" hidden="1" customWidth="1"/>
    <col min="117" max="117" width="3.5703125" style="161" hidden="1" customWidth="1"/>
    <col min="118" max="118" width="2.140625" style="160" hidden="1" customWidth="1"/>
    <col min="119" max="119" width="2.42578125" style="160" hidden="1" customWidth="1"/>
    <col min="120" max="121" width="1.7109375" style="135" hidden="1" customWidth="1"/>
    <col min="122" max="266" width="1.7109375" style="53" customWidth="1"/>
  </cols>
  <sheetData>
    <row r="1" spans="1:121" s="53" customFormat="1" ht="10.9" customHeight="1"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54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X1" s="54"/>
      <c r="BA1" s="214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135"/>
      <c r="CC1" s="135"/>
      <c r="CD1" s="135"/>
      <c r="CE1" s="135"/>
      <c r="CF1" s="135"/>
      <c r="CG1" s="13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6"/>
      <c r="CZ1" s="156"/>
      <c r="DA1" s="155"/>
      <c r="DB1" s="157"/>
      <c r="DC1" s="158"/>
      <c r="DD1" s="159"/>
      <c r="DE1" s="158"/>
      <c r="DF1" s="159"/>
      <c r="DG1" s="158"/>
      <c r="DH1" s="159"/>
      <c r="DI1" s="158"/>
      <c r="DJ1" s="160"/>
      <c r="DK1" s="160"/>
      <c r="DL1" s="160"/>
      <c r="DM1" s="161"/>
      <c r="DN1" s="160"/>
      <c r="DO1" s="160"/>
      <c r="DP1" s="135"/>
      <c r="DQ1" s="135"/>
    </row>
    <row r="2" spans="1:121" s="53" customFormat="1" ht="26.25">
      <c r="A2" s="306" t="s">
        <v>136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214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135"/>
      <c r="CC2" s="135"/>
      <c r="CD2" s="135"/>
      <c r="CE2" s="135"/>
      <c r="CF2" s="135"/>
      <c r="CG2" s="13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7"/>
      <c r="DC2" s="158"/>
      <c r="DD2" s="159"/>
      <c r="DE2" s="158"/>
      <c r="DF2" s="159"/>
      <c r="DG2" s="158"/>
      <c r="DH2" s="159"/>
      <c r="DI2" s="158"/>
      <c r="DJ2" s="155"/>
      <c r="DK2" s="155"/>
      <c r="DL2" s="162"/>
      <c r="DM2" s="163"/>
      <c r="DN2" s="162"/>
      <c r="DO2" s="162"/>
      <c r="DP2" s="135"/>
      <c r="DQ2" s="135"/>
    </row>
    <row r="3" spans="1:121" s="53" customFormat="1" ht="10.9" customHeight="1" thickBot="1"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54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X3" s="54"/>
      <c r="BA3" s="214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135"/>
      <c r="CC3" s="135"/>
      <c r="CD3" s="135"/>
      <c r="CE3" s="135"/>
      <c r="CF3" s="135"/>
      <c r="CG3" s="135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57"/>
      <c r="DC3" s="158"/>
      <c r="DD3" s="165"/>
      <c r="DE3" s="158"/>
      <c r="DF3" s="165"/>
      <c r="DG3" s="158"/>
      <c r="DH3" s="165"/>
      <c r="DI3" s="158"/>
      <c r="DJ3" s="164"/>
      <c r="DK3" s="164"/>
      <c r="DL3" s="166"/>
      <c r="DM3" s="167"/>
      <c r="DN3" s="166"/>
      <c r="DO3" s="166"/>
      <c r="DP3" s="135"/>
      <c r="DQ3" s="135"/>
    </row>
    <row r="4" spans="1:121" s="55" customFormat="1" ht="15.75" thickBot="1">
      <c r="A4" s="315" t="s">
        <v>15</v>
      </c>
      <c r="B4" s="310"/>
      <c r="C4" s="310"/>
      <c r="D4" s="310" t="s">
        <v>16</v>
      </c>
      <c r="E4" s="310"/>
      <c r="F4" s="310"/>
      <c r="G4" s="310" t="s">
        <v>21</v>
      </c>
      <c r="H4" s="310"/>
      <c r="I4" s="310"/>
      <c r="J4" s="310" t="s">
        <v>17</v>
      </c>
      <c r="K4" s="310"/>
      <c r="L4" s="310"/>
      <c r="M4" s="310"/>
      <c r="N4" s="310"/>
      <c r="O4" s="310" t="s">
        <v>19</v>
      </c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 t="s">
        <v>18</v>
      </c>
      <c r="AW4" s="310"/>
      <c r="AX4" s="310"/>
      <c r="AY4" s="310"/>
      <c r="AZ4" s="316"/>
      <c r="BA4" s="216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24"/>
      <c r="CC4" s="224"/>
      <c r="CD4" s="224"/>
      <c r="CE4" s="224"/>
      <c r="CF4" s="224"/>
      <c r="CG4" s="22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57"/>
      <c r="DC4" s="158"/>
      <c r="DD4" s="165"/>
      <c r="DE4" s="158"/>
      <c r="DF4" s="165"/>
      <c r="DG4" s="158"/>
      <c r="DH4" s="165"/>
      <c r="DI4" s="158"/>
      <c r="DJ4" s="164"/>
      <c r="DK4" s="164"/>
      <c r="DL4" s="166"/>
      <c r="DM4" s="167"/>
      <c r="DN4" s="166"/>
      <c r="DO4" s="166"/>
      <c r="DP4" s="224"/>
      <c r="DQ4" s="224"/>
    </row>
    <row r="5" spans="1:121" s="53" customFormat="1" ht="15.75">
      <c r="A5" s="560">
        <f>'VR Grp. D-E'!A34+1</f>
        <v>76</v>
      </c>
      <c r="B5" s="561"/>
      <c r="C5" s="561"/>
      <c r="D5" s="562">
        <v>1</v>
      </c>
      <c r="E5" s="562"/>
      <c r="F5" s="562"/>
      <c r="G5" s="562">
        <v>1</v>
      </c>
      <c r="H5" s="562"/>
      <c r="I5" s="562"/>
      <c r="J5" s="563">
        <f>'Zwischen- &amp; Platzierungsrunde'!AR14</f>
        <v>0.39583333333333331</v>
      </c>
      <c r="K5" s="562"/>
      <c r="L5" s="562"/>
      <c r="M5" s="562"/>
      <c r="N5" s="562"/>
      <c r="O5" s="564" t="str">
        <f>'Zwischen- &amp; Platzierungsrunde'!D17</f>
        <v>BV Borussia Dortmund</v>
      </c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118" t="s">
        <v>25</v>
      </c>
      <c r="AF5" s="566" t="str">
        <f>'Zwischen- &amp; Platzierungsrunde'!D18</f>
        <v>TuS Ennepetal</v>
      </c>
      <c r="AG5" s="565"/>
      <c r="AH5" s="565"/>
      <c r="AI5" s="565"/>
      <c r="AJ5" s="565"/>
      <c r="AK5" s="565"/>
      <c r="AL5" s="565"/>
      <c r="AM5" s="565"/>
      <c r="AN5" s="565"/>
      <c r="AO5" s="565"/>
      <c r="AP5" s="565"/>
      <c r="AQ5" s="565"/>
      <c r="AR5" s="565"/>
      <c r="AS5" s="565"/>
      <c r="AT5" s="565"/>
      <c r="AU5" s="567"/>
      <c r="AV5" s="568">
        <v>6</v>
      </c>
      <c r="AW5" s="569"/>
      <c r="AX5" s="147" t="s">
        <v>20</v>
      </c>
      <c r="AY5" s="569">
        <v>0</v>
      </c>
      <c r="AZ5" s="570"/>
      <c r="BA5" s="214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135"/>
      <c r="CC5" s="135"/>
      <c r="CD5" s="135"/>
      <c r="CE5" s="135"/>
      <c r="CF5" s="135"/>
      <c r="CG5" s="135"/>
      <c r="CH5" s="134">
        <f>IF(ISBLANK(AY5),"0",IF(AV5&gt;AY5,3,IF(AV5=AY5,1,0)))</f>
        <v>3</v>
      </c>
      <c r="CI5" s="169" t="s">
        <v>20</v>
      </c>
      <c r="CJ5" s="134" t="str">
        <f t="shared" ref="CJ5:CJ49" si="0">IF(ISBLANK(Y5),"0",IF(Y5&gt;V5,3,IF(Y5=V5,1,0)))</f>
        <v>0</v>
      </c>
      <c r="CK5" s="134" t="s">
        <v>126</v>
      </c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 t="s">
        <v>20</v>
      </c>
      <c r="CY5" s="134">
        <f>IF(ISBLANK(AY5),"0",IF(AY5&gt;AV5,3,IF(AY5=AV5,1,0)))</f>
        <v>0</v>
      </c>
      <c r="CZ5" s="164"/>
      <c r="DA5" s="171" t="s">
        <v>33</v>
      </c>
      <c r="DB5" s="134"/>
      <c r="DC5" s="172"/>
      <c r="DD5" s="173"/>
      <c r="DE5" s="172"/>
      <c r="DF5" s="173"/>
      <c r="DG5" s="172"/>
      <c r="DH5" s="173" t="s">
        <v>28</v>
      </c>
      <c r="DI5" s="174" t="s">
        <v>29</v>
      </c>
      <c r="DJ5" s="174"/>
      <c r="DK5" s="174" t="s">
        <v>30</v>
      </c>
      <c r="DL5" s="175"/>
      <c r="DM5" s="174"/>
      <c r="DN5" s="174"/>
      <c r="DO5" s="135"/>
      <c r="DP5" s="135"/>
      <c r="DQ5" s="135"/>
    </row>
    <row r="6" spans="1:121" s="53" customFormat="1" ht="15.75">
      <c r="A6" s="382">
        <f>A5+1</f>
        <v>77</v>
      </c>
      <c r="B6" s="383"/>
      <c r="C6" s="383"/>
      <c r="D6" s="384">
        <v>2</v>
      </c>
      <c r="E6" s="384"/>
      <c r="F6" s="384"/>
      <c r="G6" s="384">
        <v>1</v>
      </c>
      <c r="H6" s="384"/>
      <c r="I6" s="384"/>
      <c r="J6" s="385">
        <f>J5</f>
        <v>0.39583333333333331</v>
      </c>
      <c r="K6" s="384"/>
      <c r="L6" s="384"/>
      <c r="M6" s="384"/>
      <c r="N6" s="384"/>
      <c r="O6" s="386" t="str">
        <f>'Zwischen- &amp; Platzierungsrunde'!D19</f>
        <v>SG Wattenscheid 09</v>
      </c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115" t="s">
        <v>25</v>
      </c>
      <c r="AF6" s="388" t="str">
        <f>'Zwischen- &amp; Platzierungsrunde'!D20</f>
        <v>Hombrucher SV</v>
      </c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9"/>
      <c r="AV6" s="390">
        <v>3</v>
      </c>
      <c r="AW6" s="391"/>
      <c r="AX6" s="146" t="s">
        <v>20</v>
      </c>
      <c r="AY6" s="391">
        <v>0</v>
      </c>
      <c r="AZ6" s="392"/>
      <c r="BA6" s="214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135"/>
      <c r="CC6" s="135"/>
      <c r="CD6" s="135"/>
      <c r="CE6" s="135"/>
      <c r="CF6" s="135"/>
      <c r="CG6" s="135"/>
      <c r="CH6" s="134">
        <f t="shared" ref="CH6:CH49" si="1">IF(ISBLANK(AY6),"0",IF(AV6&gt;AY6,3,IF(AV6=AY6,1,0)))</f>
        <v>3</v>
      </c>
      <c r="CI6" s="169" t="s">
        <v>20</v>
      </c>
      <c r="CJ6" s="134" t="str">
        <f t="shared" si="0"/>
        <v>0</v>
      </c>
      <c r="CK6" s="134" t="s">
        <v>126</v>
      </c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 t="s">
        <v>20</v>
      </c>
      <c r="CY6" s="134">
        <f>IF(ISBLANK(AY6),"0",IF(AY6&gt;AV6,3,IF(AY6=AV6,1,0)))</f>
        <v>0</v>
      </c>
      <c r="CZ6" s="164"/>
      <c r="DA6" s="232" t="str">
        <f>'Zwischen- &amp; Platzierungsrunde'!D17</f>
        <v>BV Borussia Dortmund</v>
      </c>
      <c r="DB6" s="134">
        <f>SUMIF(O:O,DA6,CH:CH)</f>
        <v>6</v>
      </c>
      <c r="DC6" s="172">
        <f>SUMIF(AF:AF,DA6,CY:CY)</f>
        <v>6</v>
      </c>
      <c r="DD6" s="173">
        <f>SUMIF(O:O,DA6,AV:AV)</f>
        <v>8</v>
      </c>
      <c r="DE6" s="172">
        <f>SUMIF(AF:AF,DA6,AY:AY)</f>
        <v>8</v>
      </c>
      <c r="DF6" s="173">
        <f>SUMIF(O:O,DA6,AY:AY)</f>
        <v>0</v>
      </c>
      <c r="DG6" s="172">
        <f>SUMIF(AF:AF,DA6,AV:AV)</f>
        <v>0</v>
      </c>
      <c r="DH6" s="177">
        <f>DB6+DC6</f>
        <v>12</v>
      </c>
      <c r="DI6" s="174">
        <f>DD6+DE6</f>
        <v>16</v>
      </c>
      <c r="DJ6" s="174">
        <f>DF6+DG6</f>
        <v>0</v>
      </c>
      <c r="DK6" s="174">
        <f>DI6-DJ6</f>
        <v>16</v>
      </c>
      <c r="DL6" s="175">
        <f>DH6+DK6/100+DI6/10000+6/100000</f>
        <v>12.161659999999999</v>
      </c>
      <c r="DM6" s="174">
        <f>RANK(DL6,$DL$6:$DL$11,0)</f>
        <v>1</v>
      </c>
      <c r="DN6" s="178" t="str">
        <f>DA6</f>
        <v>BV Borussia Dortmund</v>
      </c>
      <c r="DO6" s="135"/>
      <c r="DP6" s="135"/>
      <c r="DQ6" s="135"/>
    </row>
    <row r="7" spans="1:121" s="53" customFormat="1" ht="15.75">
      <c r="A7" s="382">
        <f t="shared" ref="A7:A54" si="2">A6+1</f>
        <v>78</v>
      </c>
      <c r="B7" s="383"/>
      <c r="C7" s="383"/>
      <c r="D7" s="384">
        <v>3</v>
      </c>
      <c r="E7" s="384"/>
      <c r="F7" s="384"/>
      <c r="G7" s="384">
        <v>2</v>
      </c>
      <c r="H7" s="384"/>
      <c r="I7" s="384"/>
      <c r="J7" s="385">
        <f>J6</f>
        <v>0.39583333333333331</v>
      </c>
      <c r="K7" s="384"/>
      <c r="L7" s="384"/>
      <c r="M7" s="384"/>
      <c r="N7" s="384"/>
      <c r="O7" s="386" t="str">
        <f>'Zwischen- &amp; Platzierungsrunde'!AG17</f>
        <v>FC Schalke 04</v>
      </c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115" t="s">
        <v>25</v>
      </c>
      <c r="AF7" s="388" t="str">
        <f>'Zwischen- &amp; Platzierungsrunde'!AG18</f>
        <v>VfB Speldorf</v>
      </c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9"/>
      <c r="AV7" s="390">
        <v>2</v>
      </c>
      <c r="AW7" s="391"/>
      <c r="AX7" s="146" t="s">
        <v>20</v>
      </c>
      <c r="AY7" s="391">
        <v>0</v>
      </c>
      <c r="AZ7" s="392"/>
      <c r="BA7" s="214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135"/>
      <c r="CC7" s="135"/>
      <c r="CD7" s="135"/>
      <c r="CE7" s="135"/>
      <c r="CF7" s="135"/>
      <c r="CG7" s="135"/>
      <c r="CH7" s="134">
        <f t="shared" si="1"/>
        <v>3</v>
      </c>
      <c r="CI7" s="169" t="s">
        <v>20</v>
      </c>
      <c r="CJ7" s="134" t="str">
        <f t="shared" si="0"/>
        <v>0</v>
      </c>
      <c r="CK7" s="134" t="s">
        <v>126</v>
      </c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 t="s">
        <v>20</v>
      </c>
      <c r="CY7" s="134">
        <f t="shared" ref="CY7:CY49" si="3">IF(ISBLANK(AY7),"0",IF(AY7&gt;AV7,3,IF(AY7=AV7,1,0)))</f>
        <v>0</v>
      </c>
      <c r="CZ7" s="179"/>
      <c r="DA7" s="232" t="str">
        <f>'Zwischen- &amp; Platzierungsrunde'!D18</f>
        <v>TuS Ennepetal</v>
      </c>
      <c r="DB7" s="134">
        <f t="shared" ref="DB7:DB10" si="4">SUMIF(O:O,DA7,CH:CH)</f>
        <v>0</v>
      </c>
      <c r="DC7" s="172">
        <f t="shared" ref="DC7:DC10" si="5">SUMIF(AF:AF,DA7,CY:CY)</f>
        <v>3</v>
      </c>
      <c r="DD7" s="173">
        <f t="shared" ref="DD7:DD10" si="6">SUMIF(O:O,DA7,AV:AV)</f>
        <v>0</v>
      </c>
      <c r="DE7" s="172">
        <f t="shared" ref="DE7:DE10" si="7">SUMIF(AF:AF,DA7,AY:AY)</f>
        <v>3</v>
      </c>
      <c r="DF7" s="173">
        <f t="shared" ref="DF7:DF10" si="8">SUMIF(O:O,DA7,AY:AY)</f>
        <v>5</v>
      </c>
      <c r="DG7" s="172">
        <f t="shared" ref="DG7:DG10" si="9">SUMIF(AF:AF,DA7,AV:AV)</f>
        <v>6</v>
      </c>
      <c r="DH7" s="177">
        <f t="shared" ref="DH7:DH10" si="10">DB7+DC7</f>
        <v>3</v>
      </c>
      <c r="DI7" s="174">
        <f t="shared" ref="DI7:DI10" si="11">DD7+DE7</f>
        <v>3</v>
      </c>
      <c r="DJ7" s="174">
        <f t="shared" ref="DJ7:DJ10" si="12">DF7+DG7</f>
        <v>11</v>
      </c>
      <c r="DK7" s="174">
        <f t="shared" ref="DK7:DK10" si="13">DI7-DJ7</f>
        <v>-8</v>
      </c>
      <c r="DL7" s="175">
        <f>DH7+DK7/100+DI7/10000+5/100000</f>
        <v>2.92035</v>
      </c>
      <c r="DM7" s="174">
        <f t="shared" ref="DM7:DM10" si="14">RANK(DL7,$DL$6:$DL$11,0)</f>
        <v>4</v>
      </c>
      <c r="DN7" s="178" t="str">
        <f t="shared" ref="DN7:DN10" si="15">DA7</f>
        <v>TuS Ennepetal</v>
      </c>
      <c r="DO7" s="135"/>
      <c r="DP7" s="135"/>
      <c r="DQ7" s="135"/>
    </row>
    <row r="8" spans="1:121" s="53" customFormat="1" ht="15.75">
      <c r="A8" s="320">
        <f t="shared" si="2"/>
        <v>79</v>
      </c>
      <c r="B8" s="321"/>
      <c r="C8" s="321"/>
      <c r="D8" s="322">
        <f>D5</f>
        <v>1</v>
      </c>
      <c r="E8" s="322"/>
      <c r="F8" s="322"/>
      <c r="G8" s="322">
        <v>2</v>
      </c>
      <c r="H8" s="322"/>
      <c r="I8" s="322"/>
      <c r="J8" s="323">
        <f>J5+'Zwischen- &amp; Platzierungsrunde'!$N$14+'Zwischen- &amp; Platzierungsrunde'!$AC$14</f>
        <v>0.40624999999999994</v>
      </c>
      <c r="K8" s="322"/>
      <c r="L8" s="322"/>
      <c r="M8" s="322"/>
      <c r="N8" s="322"/>
      <c r="O8" s="327" t="str">
        <f>'Zwischen- &amp; Platzierungsrunde'!AG19</f>
        <v>BV Westfalia Wickede 1910 e.V.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98" t="s">
        <v>25</v>
      </c>
      <c r="AF8" s="329" t="str">
        <f>'Zwischen- &amp; Platzierungsrunde'!AG20</f>
        <v>TuSEM Essen</v>
      </c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6"/>
      <c r="AV8" s="317">
        <v>2</v>
      </c>
      <c r="AW8" s="318"/>
      <c r="AX8" s="145" t="s">
        <v>20</v>
      </c>
      <c r="AY8" s="318">
        <v>0</v>
      </c>
      <c r="AZ8" s="319"/>
      <c r="BA8" s="214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135"/>
      <c r="CC8" s="135"/>
      <c r="CD8" s="135"/>
      <c r="CE8" s="135"/>
      <c r="CF8" s="135"/>
      <c r="CG8" s="135"/>
      <c r="CH8" s="134">
        <f t="shared" si="1"/>
        <v>3</v>
      </c>
      <c r="CI8" s="169" t="s">
        <v>20</v>
      </c>
      <c r="CJ8" s="134" t="str">
        <f t="shared" si="0"/>
        <v>0</v>
      </c>
      <c r="CK8" s="134" t="s">
        <v>126</v>
      </c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 t="s">
        <v>20</v>
      </c>
      <c r="CY8" s="134">
        <f t="shared" si="3"/>
        <v>0</v>
      </c>
      <c r="CZ8" s="179"/>
      <c r="DA8" s="232" t="str">
        <f>'Zwischen- &amp; Platzierungsrunde'!D19</f>
        <v>SG Wattenscheid 09</v>
      </c>
      <c r="DB8" s="134">
        <f t="shared" si="4"/>
        <v>6</v>
      </c>
      <c r="DC8" s="172">
        <f t="shared" si="5"/>
        <v>3</v>
      </c>
      <c r="DD8" s="173">
        <f t="shared" si="6"/>
        <v>9</v>
      </c>
      <c r="DE8" s="172">
        <f t="shared" si="7"/>
        <v>3</v>
      </c>
      <c r="DF8" s="173">
        <f t="shared" si="8"/>
        <v>0</v>
      </c>
      <c r="DG8" s="172">
        <f t="shared" si="9"/>
        <v>2</v>
      </c>
      <c r="DH8" s="177">
        <f t="shared" si="10"/>
        <v>9</v>
      </c>
      <c r="DI8" s="174">
        <f t="shared" si="11"/>
        <v>12</v>
      </c>
      <c r="DJ8" s="174">
        <f t="shared" si="12"/>
        <v>2</v>
      </c>
      <c r="DK8" s="174">
        <f t="shared" si="13"/>
        <v>10</v>
      </c>
      <c r="DL8" s="175">
        <f>DH8+DK8/100+DI8/10000+4/100000</f>
        <v>9.1012400000000007</v>
      </c>
      <c r="DM8" s="174">
        <f t="shared" si="14"/>
        <v>2</v>
      </c>
      <c r="DN8" s="178" t="str">
        <f t="shared" si="15"/>
        <v>SG Wattenscheid 09</v>
      </c>
      <c r="DO8" s="135"/>
      <c r="DP8" s="135"/>
      <c r="DQ8" s="135"/>
    </row>
    <row r="9" spans="1:121" s="53" customFormat="1" ht="15.75">
      <c r="A9" s="320">
        <f t="shared" si="2"/>
        <v>80</v>
      </c>
      <c r="B9" s="321"/>
      <c r="C9" s="321"/>
      <c r="D9" s="322">
        <f t="shared" ref="D9:D54" si="16">D6</f>
        <v>2</v>
      </c>
      <c r="E9" s="322"/>
      <c r="F9" s="322"/>
      <c r="G9" s="322">
        <v>3</v>
      </c>
      <c r="H9" s="322"/>
      <c r="I9" s="322"/>
      <c r="J9" s="323">
        <f>J8</f>
        <v>0.40624999999999994</v>
      </c>
      <c r="K9" s="322"/>
      <c r="L9" s="322"/>
      <c r="M9" s="322"/>
      <c r="N9" s="322"/>
      <c r="O9" s="327" t="str">
        <f>'Zwischen- &amp; Platzierungsrunde'!D24</f>
        <v>Fortuna Düsseldorf</v>
      </c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98" t="s">
        <v>25</v>
      </c>
      <c r="AF9" s="329" t="str">
        <f>'Zwischen- &amp; Platzierungsrunde'!D25</f>
        <v>TSC Eintracht 48/95 II</v>
      </c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6"/>
      <c r="AV9" s="317">
        <v>4</v>
      </c>
      <c r="AW9" s="318"/>
      <c r="AX9" s="145" t="s">
        <v>20</v>
      </c>
      <c r="AY9" s="318">
        <v>0</v>
      </c>
      <c r="AZ9" s="319"/>
      <c r="BA9" s="214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135"/>
      <c r="CC9" s="135"/>
      <c r="CD9" s="135"/>
      <c r="CE9" s="135"/>
      <c r="CF9" s="135"/>
      <c r="CG9" s="135"/>
      <c r="CH9" s="134">
        <f t="shared" si="1"/>
        <v>3</v>
      </c>
      <c r="CI9" s="169" t="s">
        <v>20</v>
      </c>
      <c r="CJ9" s="134" t="str">
        <f t="shared" si="0"/>
        <v>0</v>
      </c>
      <c r="CK9" s="134" t="s">
        <v>126</v>
      </c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 t="s">
        <v>20</v>
      </c>
      <c r="CY9" s="134">
        <f t="shared" si="3"/>
        <v>0</v>
      </c>
      <c r="CZ9" s="180"/>
      <c r="DA9" s="232" t="str">
        <f>'Zwischen- &amp; Platzierungsrunde'!D20</f>
        <v>Hombrucher SV</v>
      </c>
      <c r="DB9" s="134">
        <f t="shared" si="4"/>
        <v>3</v>
      </c>
      <c r="DC9" s="172">
        <f t="shared" si="5"/>
        <v>3</v>
      </c>
      <c r="DD9" s="173">
        <f t="shared" si="6"/>
        <v>2</v>
      </c>
      <c r="DE9" s="172">
        <f t="shared" si="7"/>
        <v>2</v>
      </c>
      <c r="DF9" s="173">
        <f t="shared" si="8"/>
        <v>6</v>
      </c>
      <c r="DG9" s="172">
        <f t="shared" si="9"/>
        <v>3</v>
      </c>
      <c r="DH9" s="177">
        <f t="shared" si="10"/>
        <v>6</v>
      </c>
      <c r="DI9" s="174">
        <f t="shared" si="11"/>
        <v>4</v>
      </c>
      <c r="DJ9" s="174">
        <f t="shared" si="12"/>
        <v>9</v>
      </c>
      <c r="DK9" s="174">
        <f t="shared" si="13"/>
        <v>-5</v>
      </c>
      <c r="DL9" s="175">
        <f>DH9+DK9/100+DI9/10000+3/100000</f>
        <v>5.9504299999999999</v>
      </c>
      <c r="DM9" s="174">
        <f t="shared" si="14"/>
        <v>3</v>
      </c>
      <c r="DN9" s="178" t="str">
        <f t="shared" si="15"/>
        <v>Hombrucher SV</v>
      </c>
      <c r="DO9" s="135"/>
      <c r="DP9" s="135"/>
      <c r="DQ9" s="135"/>
    </row>
    <row r="10" spans="1:121" s="53" customFormat="1" ht="15.75">
      <c r="A10" s="320">
        <f t="shared" si="2"/>
        <v>81</v>
      </c>
      <c r="B10" s="321"/>
      <c r="C10" s="321"/>
      <c r="D10" s="322">
        <f t="shared" si="16"/>
        <v>3</v>
      </c>
      <c r="E10" s="322"/>
      <c r="F10" s="322"/>
      <c r="G10" s="322">
        <v>3</v>
      </c>
      <c r="H10" s="322"/>
      <c r="I10" s="322"/>
      <c r="J10" s="323">
        <f>J9</f>
        <v>0.40624999999999994</v>
      </c>
      <c r="K10" s="322"/>
      <c r="L10" s="322"/>
      <c r="M10" s="322"/>
      <c r="N10" s="322"/>
      <c r="O10" s="327" t="str">
        <f>'Zwischen- &amp; Platzierungsrunde'!D26</f>
        <v>TSC Eintracht 48/95 I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98" t="s">
        <v>25</v>
      </c>
      <c r="AF10" s="329" t="str">
        <f>'Zwischen- &amp; Platzierungsrunde'!D27</f>
        <v>SV Langschede</v>
      </c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6"/>
      <c r="AV10" s="317">
        <v>2</v>
      </c>
      <c r="AW10" s="318"/>
      <c r="AX10" s="145" t="s">
        <v>20</v>
      </c>
      <c r="AY10" s="318">
        <v>0</v>
      </c>
      <c r="AZ10" s="319"/>
      <c r="BA10" s="214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135"/>
      <c r="CC10" s="135"/>
      <c r="CD10" s="135"/>
      <c r="CE10" s="135"/>
      <c r="CF10" s="135"/>
      <c r="CG10" s="135"/>
      <c r="CH10" s="134">
        <f t="shared" si="1"/>
        <v>3</v>
      </c>
      <c r="CI10" s="169" t="s">
        <v>20</v>
      </c>
      <c r="CJ10" s="134" t="str">
        <f t="shared" si="0"/>
        <v>0</v>
      </c>
      <c r="CK10" s="134" t="s">
        <v>126</v>
      </c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 t="s">
        <v>20</v>
      </c>
      <c r="CY10" s="134">
        <f t="shared" si="3"/>
        <v>0</v>
      </c>
      <c r="CZ10" s="180"/>
      <c r="DA10" s="232" t="str">
        <f>'Zwischen- &amp; Platzierungsrunde'!D21</f>
        <v>SV Burgaltendorf</v>
      </c>
      <c r="DB10" s="134">
        <f t="shared" si="4"/>
        <v>0</v>
      </c>
      <c r="DC10" s="172">
        <f t="shared" si="5"/>
        <v>0</v>
      </c>
      <c r="DD10" s="173">
        <f t="shared" si="6"/>
        <v>0</v>
      </c>
      <c r="DE10" s="172">
        <f t="shared" si="7"/>
        <v>1</v>
      </c>
      <c r="DF10" s="173">
        <f t="shared" si="8"/>
        <v>6</v>
      </c>
      <c r="DG10" s="172">
        <f t="shared" si="9"/>
        <v>8</v>
      </c>
      <c r="DH10" s="177">
        <f t="shared" si="10"/>
        <v>0</v>
      </c>
      <c r="DI10" s="174">
        <f t="shared" si="11"/>
        <v>1</v>
      </c>
      <c r="DJ10" s="174">
        <f t="shared" si="12"/>
        <v>14</v>
      </c>
      <c r="DK10" s="174">
        <f t="shared" si="13"/>
        <v>-13</v>
      </c>
      <c r="DL10" s="175">
        <f>DH10+DK10/100+DI10/10000+2/100000</f>
        <v>-0.12988000000000002</v>
      </c>
      <c r="DM10" s="174">
        <f t="shared" si="14"/>
        <v>5</v>
      </c>
      <c r="DN10" s="178" t="str">
        <f t="shared" si="15"/>
        <v>SV Burgaltendorf</v>
      </c>
      <c r="DO10" s="135"/>
      <c r="DP10" s="135"/>
      <c r="DQ10" s="135"/>
    </row>
    <row r="11" spans="1:121" s="53" customFormat="1">
      <c r="A11" s="382">
        <f t="shared" si="2"/>
        <v>82</v>
      </c>
      <c r="B11" s="383"/>
      <c r="C11" s="383"/>
      <c r="D11" s="384">
        <f t="shared" si="16"/>
        <v>1</v>
      </c>
      <c r="E11" s="384"/>
      <c r="F11" s="384"/>
      <c r="G11" s="384">
        <v>4</v>
      </c>
      <c r="H11" s="384"/>
      <c r="I11" s="384"/>
      <c r="J11" s="385">
        <f>J8+'Zwischen- &amp; Platzierungsrunde'!$N$14+'Zwischen- &amp; Platzierungsrunde'!$AC$14</f>
        <v>0.41666666666666657</v>
      </c>
      <c r="K11" s="384"/>
      <c r="L11" s="384"/>
      <c r="M11" s="384"/>
      <c r="N11" s="384"/>
      <c r="O11" s="386" t="str">
        <f>'Zwischen- &amp; Platzierungsrunde'!AG24</f>
        <v>RW Essen</v>
      </c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115" t="s">
        <v>25</v>
      </c>
      <c r="AF11" s="388" t="str">
        <f>'Zwischen- &amp; Platzierungsrunde'!AG25</f>
        <v>FC Herdecke-Ende</v>
      </c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8"/>
      <c r="AR11" s="558"/>
      <c r="AS11" s="558"/>
      <c r="AT11" s="558"/>
      <c r="AU11" s="559"/>
      <c r="AV11" s="390">
        <v>1</v>
      </c>
      <c r="AW11" s="391"/>
      <c r="AX11" s="146" t="s">
        <v>20</v>
      </c>
      <c r="AY11" s="391">
        <v>0</v>
      </c>
      <c r="AZ11" s="392"/>
      <c r="BA11" s="214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135"/>
      <c r="CC11" s="135"/>
      <c r="CD11" s="135"/>
      <c r="CE11" s="135"/>
      <c r="CF11" s="135"/>
      <c r="CG11" s="135"/>
      <c r="CH11" s="134">
        <f t="shared" si="1"/>
        <v>3</v>
      </c>
      <c r="CI11" s="169" t="s">
        <v>20</v>
      </c>
      <c r="CJ11" s="134" t="str">
        <f t="shared" si="0"/>
        <v>0</v>
      </c>
      <c r="CK11" s="134" t="s">
        <v>126</v>
      </c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 t="s">
        <v>20</v>
      </c>
      <c r="CY11" s="134">
        <f t="shared" si="3"/>
        <v>0</v>
      </c>
      <c r="CZ11" s="156"/>
      <c r="DA11" s="232"/>
      <c r="DB11" s="134"/>
      <c r="DC11" s="172"/>
      <c r="DD11" s="173"/>
      <c r="DE11" s="172"/>
      <c r="DF11" s="173"/>
      <c r="DG11" s="172"/>
      <c r="DH11" s="177"/>
      <c r="DI11" s="174"/>
      <c r="DJ11" s="174"/>
      <c r="DK11" s="174"/>
      <c r="DL11" s="175"/>
      <c r="DM11" s="174"/>
      <c r="DN11" s="178"/>
      <c r="DO11" s="135"/>
      <c r="DP11" s="135"/>
      <c r="DQ11" s="135"/>
    </row>
    <row r="12" spans="1:121" s="53" customFormat="1">
      <c r="A12" s="382">
        <f t="shared" si="2"/>
        <v>83</v>
      </c>
      <c r="B12" s="383"/>
      <c r="C12" s="383"/>
      <c r="D12" s="384">
        <f t="shared" si="16"/>
        <v>2</v>
      </c>
      <c r="E12" s="384"/>
      <c r="F12" s="384"/>
      <c r="G12" s="384">
        <v>4</v>
      </c>
      <c r="H12" s="384"/>
      <c r="I12" s="384"/>
      <c r="J12" s="385">
        <f t="shared" ref="J12:J13" si="17">J11</f>
        <v>0.41666666666666657</v>
      </c>
      <c r="K12" s="384"/>
      <c r="L12" s="384"/>
      <c r="M12" s="384"/>
      <c r="N12" s="384"/>
      <c r="O12" s="386" t="str">
        <f>'Zwischen- &amp; Platzierungsrunde'!AG26</f>
        <v>Westfalia Rhynern</v>
      </c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115" t="s">
        <v>25</v>
      </c>
      <c r="AF12" s="388" t="str">
        <f>'Zwischen- &amp; Platzierungsrunde'!AG27</f>
        <v>SC Berchum</v>
      </c>
      <c r="AG12" s="558"/>
      <c r="AH12" s="558"/>
      <c r="AI12" s="558"/>
      <c r="AJ12" s="558"/>
      <c r="AK12" s="558"/>
      <c r="AL12" s="558"/>
      <c r="AM12" s="558"/>
      <c r="AN12" s="558"/>
      <c r="AO12" s="558"/>
      <c r="AP12" s="558"/>
      <c r="AQ12" s="558"/>
      <c r="AR12" s="558"/>
      <c r="AS12" s="558"/>
      <c r="AT12" s="558"/>
      <c r="AU12" s="559"/>
      <c r="AV12" s="390">
        <v>2</v>
      </c>
      <c r="AW12" s="391"/>
      <c r="AX12" s="146" t="s">
        <v>20</v>
      </c>
      <c r="AY12" s="391">
        <v>0</v>
      </c>
      <c r="AZ12" s="392"/>
      <c r="BA12" s="214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135"/>
      <c r="CC12" s="135"/>
      <c r="CD12" s="135"/>
      <c r="CE12" s="135"/>
      <c r="CF12" s="135"/>
      <c r="CG12" s="135"/>
      <c r="CH12" s="134">
        <f t="shared" si="1"/>
        <v>3</v>
      </c>
      <c r="CI12" s="169" t="s">
        <v>20</v>
      </c>
      <c r="CJ12" s="134" t="str">
        <f t="shared" si="0"/>
        <v>0</v>
      </c>
      <c r="CK12" s="134" t="s">
        <v>126</v>
      </c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 t="s">
        <v>20</v>
      </c>
      <c r="CY12" s="134">
        <f t="shared" si="3"/>
        <v>0</v>
      </c>
      <c r="CZ12" s="156"/>
      <c r="DA12" s="174"/>
      <c r="DB12" s="172"/>
      <c r="DC12" s="172"/>
      <c r="DD12" s="172"/>
      <c r="DE12" s="172"/>
      <c r="DF12" s="172"/>
      <c r="DG12" s="172"/>
      <c r="DH12" s="172"/>
      <c r="DI12" s="174"/>
      <c r="DJ12" s="174"/>
      <c r="DK12" s="174"/>
      <c r="DL12" s="175"/>
      <c r="DM12" s="174"/>
      <c r="DN12" s="174"/>
      <c r="DO12" s="135"/>
      <c r="DP12" s="135"/>
      <c r="DQ12" s="135"/>
    </row>
    <row r="13" spans="1:121" s="53" customFormat="1" ht="15.75" thickBot="1">
      <c r="A13" s="382">
        <f t="shared" si="2"/>
        <v>84</v>
      </c>
      <c r="B13" s="383"/>
      <c r="C13" s="383"/>
      <c r="D13" s="384">
        <f t="shared" si="16"/>
        <v>3</v>
      </c>
      <c r="E13" s="384"/>
      <c r="F13" s="384"/>
      <c r="G13" s="384">
        <v>5</v>
      </c>
      <c r="H13" s="384"/>
      <c r="I13" s="384"/>
      <c r="J13" s="385">
        <f t="shared" si="17"/>
        <v>0.41666666666666657</v>
      </c>
      <c r="K13" s="384"/>
      <c r="L13" s="384"/>
      <c r="M13" s="384"/>
      <c r="N13" s="384"/>
      <c r="O13" s="386" t="str">
        <f>'Zwischen- &amp; Platzierungsrunde'!D37</f>
        <v>SpVg Hagen</v>
      </c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115" t="s">
        <v>25</v>
      </c>
      <c r="AF13" s="388" t="str">
        <f>'Zwischen- &amp; Platzierungsrunde'!D38</f>
        <v>VfK Weddinghofen</v>
      </c>
      <c r="AG13" s="558"/>
      <c r="AH13" s="558"/>
      <c r="AI13" s="558"/>
      <c r="AJ13" s="558"/>
      <c r="AK13" s="558"/>
      <c r="AL13" s="558"/>
      <c r="AM13" s="558"/>
      <c r="AN13" s="558"/>
      <c r="AO13" s="558"/>
      <c r="AP13" s="558"/>
      <c r="AQ13" s="558"/>
      <c r="AR13" s="558"/>
      <c r="AS13" s="558"/>
      <c r="AT13" s="558"/>
      <c r="AU13" s="559"/>
      <c r="AV13" s="390">
        <v>0</v>
      </c>
      <c r="AW13" s="391"/>
      <c r="AX13" s="146" t="s">
        <v>20</v>
      </c>
      <c r="AY13" s="391">
        <v>4</v>
      </c>
      <c r="AZ13" s="392"/>
      <c r="BA13" s="214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135"/>
      <c r="CC13" s="135"/>
      <c r="CD13" s="135"/>
      <c r="CE13" s="135"/>
      <c r="CF13" s="135"/>
      <c r="CG13" s="135"/>
      <c r="CH13" s="134">
        <f t="shared" si="1"/>
        <v>0</v>
      </c>
      <c r="CI13" s="169" t="s">
        <v>20</v>
      </c>
      <c r="CJ13" s="134" t="str">
        <f t="shared" si="0"/>
        <v>0</v>
      </c>
      <c r="CK13" s="134" t="s">
        <v>126</v>
      </c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 t="s">
        <v>20</v>
      </c>
      <c r="CY13" s="134">
        <f t="shared" si="3"/>
        <v>3</v>
      </c>
      <c r="CZ13" s="156"/>
      <c r="DA13" s="171" t="s">
        <v>34</v>
      </c>
      <c r="DB13" s="134"/>
      <c r="DC13" s="172"/>
      <c r="DD13" s="173"/>
      <c r="DE13" s="172"/>
      <c r="DF13" s="173"/>
      <c r="DG13" s="172"/>
      <c r="DH13" s="173" t="s">
        <v>28</v>
      </c>
      <c r="DI13" s="174" t="s">
        <v>29</v>
      </c>
      <c r="DJ13" s="174"/>
      <c r="DK13" s="174" t="s">
        <v>30</v>
      </c>
      <c r="DL13" s="175"/>
      <c r="DM13" s="174"/>
      <c r="DN13" s="174"/>
      <c r="DO13" s="135"/>
      <c r="DP13" s="135"/>
      <c r="DQ13" s="135"/>
    </row>
    <row r="14" spans="1:121" s="53" customFormat="1" ht="15.75" thickBot="1">
      <c r="A14" s="320">
        <f t="shared" si="2"/>
        <v>85</v>
      </c>
      <c r="B14" s="321"/>
      <c r="C14" s="321"/>
      <c r="D14" s="322">
        <f t="shared" si="16"/>
        <v>1</v>
      </c>
      <c r="E14" s="322"/>
      <c r="F14" s="322"/>
      <c r="G14" s="322">
        <v>5</v>
      </c>
      <c r="H14" s="322"/>
      <c r="I14" s="322"/>
      <c r="J14" s="323">
        <f>J11+'Zwischen- &amp; Platzierungsrunde'!$N$14+'Zwischen- &amp; Platzierungsrunde'!$AC$14</f>
        <v>0.4270833333333332</v>
      </c>
      <c r="K14" s="322"/>
      <c r="L14" s="322"/>
      <c r="M14" s="322"/>
      <c r="N14" s="322"/>
      <c r="O14" s="327" t="str">
        <f>'Zwischen- &amp; Platzierungsrunde'!D39</f>
        <v>DJK/VfL Giesenkirchen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98" t="s">
        <v>25</v>
      </c>
      <c r="AF14" s="329" t="str">
        <f>'Zwischen- &amp; Platzierungsrunde'!D40</f>
        <v>VfR Sölde</v>
      </c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6"/>
      <c r="AV14" s="317">
        <v>2</v>
      </c>
      <c r="AW14" s="318"/>
      <c r="AX14" s="145" t="s">
        <v>20</v>
      </c>
      <c r="AY14" s="318">
        <v>0</v>
      </c>
      <c r="AZ14" s="319"/>
      <c r="BA14" s="214"/>
      <c r="BB14" s="215"/>
      <c r="BC14" s="576" t="str">
        <f>B68</f>
        <v>Gruppe 1</v>
      </c>
      <c r="BD14" s="577"/>
      <c r="BE14" s="577"/>
      <c r="BF14" s="577"/>
      <c r="BG14" s="577"/>
      <c r="BH14" s="577"/>
      <c r="BI14" s="577"/>
      <c r="BJ14" s="577"/>
      <c r="BK14" s="577"/>
      <c r="BL14" s="577"/>
      <c r="BM14" s="577"/>
      <c r="BN14" s="577"/>
      <c r="BO14" s="577"/>
      <c r="BP14" s="577"/>
      <c r="BQ14" s="576" t="s">
        <v>28</v>
      </c>
      <c r="BR14" s="577"/>
      <c r="BS14" s="578"/>
      <c r="BT14" s="577" t="s">
        <v>29</v>
      </c>
      <c r="BU14" s="577"/>
      <c r="BV14" s="577"/>
      <c r="BW14" s="577"/>
      <c r="BX14" s="577"/>
      <c r="BY14" s="576" t="s">
        <v>30</v>
      </c>
      <c r="BZ14" s="577"/>
      <c r="CA14" s="578"/>
      <c r="CB14" s="135"/>
      <c r="CC14" s="135"/>
      <c r="CD14" s="135"/>
      <c r="CE14" s="135"/>
      <c r="CF14" s="135"/>
      <c r="CG14" s="135"/>
      <c r="CH14" s="134">
        <f t="shared" si="1"/>
        <v>3</v>
      </c>
      <c r="CI14" s="169" t="s">
        <v>20</v>
      </c>
      <c r="CJ14" s="134" t="str">
        <f t="shared" si="0"/>
        <v>0</v>
      </c>
      <c r="CK14" s="134" t="s">
        <v>126</v>
      </c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 t="s">
        <v>20</v>
      </c>
      <c r="CY14" s="134">
        <f t="shared" si="3"/>
        <v>0</v>
      </c>
      <c r="CZ14" s="156"/>
      <c r="DA14" s="232" t="str">
        <f>'Zwischen- &amp; Platzierungsrunde'!AG17</f>
        <v>FC Schalke 04</v>
      </c>
      <c r="DB14" s="134">
        <f>SUMIF(O:O,DA14,CH:CH)</f>
        <v>6</v>
      </c>
      <c r="DC14" s="172">
        <f>SUMIF(AF:AF,DA14,CY:CY)</f>
        <v>6</v>
      </c>
      <c r="DD14" s="173">
        <f>SUMIF(O:O,DA14,AV:AV)</f>
        <v>3</v>
      </c>
      <c r="DE14" s="172">
        <f>SUMIF(AF:AF,DA14,AY:AY)</f>
        <v>5</v>
      </c>
      <c r="DF14" s="173">
        <f>SUMIF(O:O,DA14,AY:AY)</f>
        <v>0</v>
      </c>
      <c r="DG14" s="172">
        <f>SUMIF(AF:AF,DA14,AV:AV)</f>
        <v>0</v>
      </c>
      <c r="DH14" s="177">
        <f>DB14+DC14</f>
        <v>12</v>
      </c>
      <c r="DI14" s="174">
        <f>DD14+DE14</f>
        <v>8</v>
      </c>
      <c r="DJ14" s="174">
        <f>DF14+DG14</f>
        <v>0</v>
      </c>
      <c r="DK14" s="174">
        <f>DI14-DJ14</f>
        <v>8</v>
      </c>
      <c r="DL14" s="175">
        <f>DH14+DK14/100+DI14/10000+6/100000</f>
        <v>12.080859999999999</v>
      </c>
      <c r="DM14" s="174">
        <f>RANK(DL14,$DL$14:$DL$19,0)</f>
        <v>1</v>
      </c>
      <c r="DN14" s="178" t="str">
        <f>DA14</f>
        <v>FC Schalke 04</v>
      </c>
      <c r="DO14" s="135"/>
      <c r="DP14" s="135"/>
      <c r="DQ14" s="135"/>
    </row>
    <row r="15" spans="1:121" s="53" customFormat="1">
      <c r="A15" s="320">
        <f t="shared" si="2"/>
        <v>86</v>
      </c>
      <c r="B15" s="321"/>
      <c r="C15" s="321"/>
      <c r="D15" s="322">
        <f t="shared" si="16"/>
        <v>2</v>
      </c>
      <c r="E15" s="322"/>
      <c r="F15" s="322"/>
      <c r="G15" s="322">
        <f t="shared" ref="G15:G54" si="18">G5</f>
        <v>1</v>
      </c>
      <c r="H15" s="322"/>
      <c r="I15" s="322"/>
      <c r="J15" s="323">
        <f>J14</f>
        <v>0.4270833333333332</v>
      </c>
      <c r="K15" s="322"/>
      <c r="L15" s="322"/>
      <c r="M15" s="322"/>
      <c r="N15" s="322"/>
      <c r="O15" s="327" t="str">
        <f>'Zwischen- &amp; Platzierungsrunde'!D21</f>
        <v>SV Burgaltendorf</v>
      </c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98" t="s">
        <v>25</v>
      </c>
      <c r="AF15" s="329" t="str">
        <f t="shared" ref="AF15:AF25" si="19">O5</f>
        <v>BV Borussia Dortmund</v>
      </c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6"/>
      <c r="AV15" s="317">
        <v>0</v>
      </c>
      <c r="AW15" s="318"/>
      <c r="AX15" s="145" t="s">
        <v>20</v>
      </c>
      <c r="AY15" s="318">
        <v>3</v>
      </c>
      <c r="AZ15" s="319"/>
      <c r="BA15" s="214"/>
      <c r="BB15" s="215"/>
      <c r="BC15" s="579">
        <v>1</v>
      </c>
      <c r="BD15" s="580"/>
      <c r="BE15" s="581" t="str">
        <f>IF(ISBLANK($AY$5),"",VLOOKUP(CB15,$DM$6:$DN$11,2,0))</f>
        <v>BV Borussia Dortmund</v>
      </c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2">
        <f>IF(ISBLANK($AY$5),"",VLOOKUP(BE15,$DA$6:$DK$11,8,0))</f>
        <v>12</v>
      </c>
      <c r="BR15" s="583"/>
      <c r="BS15" s="584"/>
      <c r="BT15" s="583">
        <f>IF(ISBLANK($AY$5),"",VLOOKUP(BE15,$DA$6:$DK$11,9,0))</f>
        <v>16</v>
      </c>
      <c r="BU15" s="583"/>
      <c r="BV15" s="218" t="s">
        <v>20</v>
      </c>
      <c r="BW15" s="583">
        <f>IF(ISBLANK($AY$5),"",VLOOKUP(BE15,$DA$6:$DK$11,10,0))</f>
        <v>0</v>
      </c>
      <c r="BX15" s="583"/>
      <c r="BY15" s="582">
        <f>IF(ISBLANK($AY$5),"",VLOOKUP(BE15,$DA$6:$DK$11,11,0))</f>
        <v>16</v>
      </c>
      <c r="BZ15" s="583"/>
      <c r="CA15" s="584"/>
      <c r="CB15" s="135">
        <v>1</v>
      </c>
      <c r="CC15" s="135"/>
      <c r="CD15" s="135"/>
      <c r="CE15" s="135"/>
      <c r="CF15" s="135"/>
      <c r="CG15" s="135"/>
      <c r="CH15" s="134">
        <f t="shared" si="1"/>
        <v>0</v>
      </c>
      <c r="CI15" s="169" t="s">
        <v>20</v>
      </c>
      <c r="CJ15" s="134" t="str">
        <f t="shared" si="0"/>
        <v>0</v>
      </c>
      <c r="CK15" s="134" t="s">
        <v>126</v>
      </c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 t="s">
        <v>20</v>
      </c>
      <c r="CY15" s="134">
        <f t="shared" si="3"/>
        <v>3</v>
      </c>
      <c r="CZ15" s="156"/>
      <c r="DA15" s="232" t="str">
        <f>'Zwischen- &amp; Platzierungsrunde'!AG18</f>
        <v>VfB Speldorf</v>
      </c>
      <c r="DB15" s="134">
        <f t="shared" ref="DB15:DB18" si="20">SUMIF(O:O,DA15,CH:CH)</f>
        <v>1</v>
      </c>
      <c r="DC15" s="172">
        <f t="shared" ref="DC15:DC18" si="21">SUMIF(AF:AF,DA15,CY:CY)</f>
        <v>0</v>
      </c>
      <c r="DD15" s="173">
        <f t="shared" ref="DD15:DD18" si="22">SUMIF(O:O,DA15,AV:AV)</f>
        <v>1</v>
      </c>
      <c r="DE15" s="172">
        <f t="shared" ref="DE15:DE18" si="23">SUMIF(AF:AF,DA15,AY:AY)</f>
        <v>0</v>
      </c>
      <c r="DF15" s="173">
        <f t="shared" ref="DF15:DF18" si="24">SUMIF(O:O,DA15,AY:AY)</f>
        <v>4</v>
      </c>
      <c r="DG15" s="172">
        <f t="shared" ref="DG15:DG18" si="25">SUMIF(AF:AF,DA15,AV:AV)</f>
        <v>4</v>
      </c>
      <c r="DH15" s="177">
        <f t="shared" ref="DH15:DH18" si="26">DB15+DC15</f>
        <v>1</v>
      </c>
      <c r="DI15" s="174">
        <f t="shared" ref="DI15:DI18" si="27">DD15+DE15</f>
        <v>1</v>
      </c>
      <c r="DJ15" s="174">
        <f t="shared" ref="DJ15:DJ18" si="28">DF15+DG15</f>
        <v>8</v>
      </c>
      <c r="DK15" s="174">
        <f t="shared" ref="DK15:DK18" si="29">DI15-DJ15</f>
        <v>-7</v>
      </c>
      <c r="DL15" s="175">
        <f>DH15+DK15/100+DI15/10000+5/100000</f>
        <v>0.93014999999999992</v>
      </c>
      <c r="DM15" s="174">
        <f t="shared" ref="DM15:DM18" si="30">RANK(DL15,$DL$14:$DL$19,0)</f>
        <v>5</v>
      </c>
      <c r="DN15" s="178" t="str">
        <f t="shared" ref="DN15:DN18" si="31">DA15</f>
        <v>VfB Speldorf</v>
      </c>
      <c r="DO15" s="135"/>
      <c r="DP15" s="135"/>
      <c r="DQ15" s="135"/>
    </row>
    <row r="16" spans="1:121" s="53" customFormat="1">
      <c r="A16" s="320">
        <f t="shared" si="2"/>
        <v>87</v>
      </c>
      <c r="B16" s="321"/>
      <c r="C16" s="321"/>
      <c r="D16" s="322">
        <f t="shared" si="16"/>
        <v>3</v>
      </c>
      <c r="E16" s="322"/>
      <c r="F16" s="322"/>
      <c r="G16" s="322">
        <f t="shared" si="18"/>
        <v>1</v>
      </c>
      <c r="H16" s="322"/>
      <c r="I16" s="322"/>
      <c r="J16" s="323">
        <f>J15</f>
        <v>0.4270833333333332</v>
      </c>
      <c r="K16" s="322"/>
      <c r="L16" s="322"/>
      <c r="M16" s="322"/>
      <c r="N16" s="322"/>
      <c r="O16" s="327" t="str">
        <f>AF5</f>
        <v>TuS Ennepetal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98" t="s">
        <v>25</v>
      </c>
      <c r="AF16" s="329" t="str">
        <f t="shared" si="19"/>
        <v>SG Wattenscheid 09</v>
      </c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6"/>
      <c r="AV16" s="317">
        <v>0</v>
      </c>
      <c r="AW16" s="318"/>
      <c r="AX16" s="145" t="s">
        <v>20</v>
      </c>
      <c r="AY16" s="318">
        <v>3</v>
      </c>
      <c r="AZ16" s="319"/>
      <c r="BA16" s="214"/>
      <c r="BB16" s="215"/>
      <c r="BC16" s="585">
        <v>2</v>
      </c>
      <c r="BD16" s="586"/>
      <c r="BE16" s="587" t="str">
        <f t="shared" ref="BE16:BE19" si="32">IF(ISBLANK($AY$5),"",VLOOKUP(CB16,$DM$6:$DN$11,2,0))</f>
        <v>SG Wattenscheid 09</v>
      </c>
      <c r="BF16" s="587"/>
      <c r="BG16" s="587"/>
      <c r="BH16" s="587"/>
      <c r="BI16" s="587"/>
      <c r="BJ16" s="587"/>
      <c r="BK16" s="587"/>
      <c r="BL16" s="587"/>
      <c r="BM16" s="587"/>
      <c r="BN16" s="587"/>
      <c r="BO16" s="587"/>
      <c r="BP16" s="587"/>
      <c r="BQ16" s="588">
        <f t="shared" ref="BQ16:BQ19" si="33">IF(ISBLANK($AY$5),"",VLOOKUP(BE16,$DA$6:$DK$11,8,0))</f>
        <v>9</v>
      </c>
      <c r="BR16" s="589"/>
      <c r="BS16" s="590"/>
      <c r="BT16" s="589">
        <f t="shared" ref="BT16:BT19" si="34">IF(ISBLANK($AY$5),"",VLOOKUP(BE16,$DA$6:$DK$11,9,0))</f>
        <v>12</v>
      </c>
      <c r="BU16" s="589"/>
      <c r="BV16" s="219" t="s">
        <v>20</v>
      </c>
      <c r="BW16" s="589">
        <f t="shared" ref="BW16:BW19" si="35">IF(ISBLANK($AY$5),"",VLOOKUP(BE16,$DA$6:$DK$11,10,0))</f>
        <v>2</v>
      </c>
      <c r="BX16" s="589"/>
      <c r="BY16" s="588">
        <f t="shared" ref="BY16:BY19" si="36">IF(ISBLANK($AY$5),"",VLOOKUP(BE16,$DA$6:$DK$11,11,0))</f>
        <v>10</v>
      </c>
      <c r="BZ16" s="589"/>
      <c r="CA16" s="590"/>
      <c r="CB16" s="135">
        <v>2</v>
      </c>
      <c r="CC16" s="135"/>
      <c r="CD16" s="135"/>
      <c r="CE16" s="135"/>
      <c r="CF16" s="135"/>
      <c r="CG16" s="135"/>
      <c r="CH16" s="134">
        <f t="shared" si="1"/>
        <v>0</v>
      </c>
      <c r="CI16" s="169" t="s">
        <v>20</v>
      </c>
      <c r="CJ16" s="134" t="str">
        <f t="shared" si="0"/>
        <v>0</v>
      </c>
      <c r="CK16" s="134" t="s">
        <v>126</v>
      </c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 t="s">
        <v>20</v>
      </c>
      <c r="CY16" s="134">
        <f t="shared" si="3"/>
        <v>3</v>
      </c>
      <c r="CZ16" s="156"/>
      <c r="DA16" s="232" t="str">
        <f>'Zwischen- &amp; Platzierungsrunde'!AG19</f>
        <v>BV Westfalia Wickede 1910 e.V.</v>
      </c>
      <c r="DB16" s="134">
        <f t="shared" si="20"/>
        <v>3</v>
      </c>
      <c r="DC16" s="172">
        <f t="shared" si="21"/>
        <v>3</v>
      </c>
      <c r="DD16" s="173">
        <f t="shared" si="22"/>
        <v>2</v>
      </c>
      <c r="DE16" s="172">
        <f t="shared" si="23"/>
        <v>3</v>
      </c>
      <c r="DF16" s="173">
        <f t="shared" si="24"/>
        <v>1</v>
      </c>
      <c r="DG16" s="172">
        <f t="shared" si="25"/>
        <v>1</v>
      </c>
      <c r="DH16" s="177">
        <f t="shared" si="26"/>
        <v>6</v>
      </c>
      <c r="DI16" s="174">
        <f t="shared" si="27"/>
        <v>5</v>
      </c>
      <c r="DJ16" s="174">
        <f t="shared" si="28"/>
        <v>2</v>
      </c>
      <c r="DK16" s="174">
        <f t="shared" si="29"/>
        <v>3</v>
      </c>
      <c r="DL16" s="175">
        <f>DH16+DK16/100+DI16/10000+4/100000</f>
        <v>6.0305400000000002</v>
      </c>
      <c r="DM16" s="174">
        <f t="shared" si="30"/>
        <v>3</v>
      </c>
      <c r="DN16" s="178" t="str">
        <f t="shared" si="31"/>
        <v>BV Westfalia Wickede 1910 e.V.</v>
      </c>
      <c r="DO16" s="135"/>
      <c r="DP16" s="135"/>
      <c r="DQ16" s="135"/>
    </row>
    <row r="17" spans="1:121" s="53" customFormat="1">
      <c r="A17" s="382">
        <f t="shared" si="2"/>
        <v>88</v>
      </c>
      <c r="B17" s="383"/>
      <c r="C17" s="383"/>
      <c r="D17" s="384">
        <f t="shared" si="16"/>
        <v>1</v>
      </c>
      <c r="E17" s="384"/>
      <c r="F17" s="384"/>
      <c r="G17" s="384">
        <f t="shared" si="18"/>
        <v>2</v>
      </c>
      <c r="H17" s="384"/>
      <c r="I17" s="384"/>
      <c r="J17" s="385">
        <f>J14+'Zwischen- &amp; Platzierungsrunde'!$N$14+'Zwischen- &amp; Platzierungsrunde'!$AC$14</f>
        <v>0.43749999999999983</v>
      </c>
      <c r="K17" s="384"/>
      <c r="L17" s="384"/>
      <c r="M17" s="384"/>
      <c r="N17" s="384"/>
      <c r="O17" s="386" t="str">
        <f>'Zwischen- &amp; Platzierungsrunde'!AG21</f>
        <v>SW Silschede</v>
      </c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115" t="s">
        <v>25</v>
      </c>
      <c r="AF17" s="388" t="str">
        <f t="shared" si="19"/>
        <v>FC Schalke 04</v>
      </c>
      <c r="AG17" s="558"/>
      <c r="AH17" s="558"/>
      <c r="AI17" s="558"/>
      <c r="AJ17" s="558"/>
      <c r="AK17" s="558"/>
      <c r="AL17" s="558"/>
      <c r="AM17" s="558"/>
      <c r="AN17" s="558"/>
      <c r="AO17" s="558"/>
      <c r="AP17" s="558"/>
      <c r="AQ17" s="558"/>
      <c r="AR17" s="558"/>
      <c r="AS17" s="558"/>
      <c r="AT17" s="558"/>
      <c r="AU17" s="559"/>
      <c r="AV17" s="390">
        <v>0</v>
      </c>
      <c r="AW17" s="391"/>
      <c r="AX17" s="146" t="s">
        <v>20</v>
      </c>
      <c r="AY17" s="391">
        <v>3</v>
      </c>
      <c r="AZ17" s="392"/>
      <c r="BA17" s="214"/>
      <c r="BB17" s="215"/>
      <c r="BC17" s="591">
        <f t="shared" ref="BC17:BC19" si="37">BC16+1</f>
        <v>3</v>
      </c>
      <c r="BD17" s="592"/>
      <c r="BE17" s="593" t="str">
        <f t="shared" si="32"/>
        <v>Hombrucher SV</v>
      </c>
      <c r="BF17" s="593"/>
      <c r="BG17" s="593"/>
      <c r="BH17" s="593"/>
      <c r="BI17" s="593"/>
      <c r="BJ17" s="593"/>
      <c r="BK17" s="593"/>
      <c r="BL17" s="593"/>
      <c r="BM17" s="593"/>
      <c r="BN17" s="593"/>
      <c r="BO17" s="593"/>
      <c r="BP17" s="593"/>
      <c r="BQ17" s="594">
        <f t="shared" si="33"/>
        <v>6</v>
      </c>
      <c r="BR17" s="595"/>
      <c r="BS17" s="596"/>
      <c r="BT17" s="595">
        <f t="shared" si="34"/>
        <v>4</v>
      </c>
      <c r="BU17" s="595"/>
      <c r="BV17" s="230" t="s">
        <v>20</v>
      </c>
      <c r="BW17" s="595">
        <f t="shared" si="35"/>
        <v>9</v>
      </c>
      <c r="BX17" s="595"/>
      <c r="BY17" s="594">
        <f t="shared" si="36"/>
        <v>-5</v>
      </c>
      <c r="BZ17" s="595"/>
      <c r="CA17" s="596"/>
      <c r="CB17" s="135">
        <v>3</v>
      </c>
      <c r="CC17" s="135"/>
      <c r="CD17" s="135"/>
      <c r="CE17" s="135"/>
      <c r="CF17" s="135"/>
      <c r="CG17" s="135"/>
      <c r="CH17" s="134">
        <f t="shared" si="1"/>
        <v>0</v>
      </c>
      <c r="CI17" s="169" t="s">
        <v>20</v>
      </c>
      <c r="CJ17" s="134" t="str">
        <f t="shared" si="0"/>
        <v>0</v>
      </c>
      <c r="CK17" s="134" t="s">
        <v>126</v>
      </c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 t="s">
        <v>20</v>
      </c>
      <c r="CY17" s="134">
        <f t="shared" si="3"/>
        <v>3</v>
      </c>
      <c r="CZ17" s="156"/>
      <c r="DA17" s="232" t="str">
        <f>'Zwischen- &amp; Platzierungsrunde'!AG20</f>
        <v>TuSEM Essen</v>
      </c>
      <c r="DB17" s="134">
        <f t="shared" si="20"/>
        <v>0</v>
      </c>
      <c r="DC17" s="172">
        <f t="shared" si="21"/>
        <v>1</v>
      </c>
      <c r="DD17" s="173">
        <f t="shared" si="22"/>
        <v>0</v>
      </c>
      <c r="DE17" s="172">
        <f t="shared" si="23"/>
        <v>1</v>
      </c>
      <c r="DF17" s="173">
        <f t="shared" si="24"/>
        <v>4</v>
      </c>
      <c r="DG17" s="172">
        <f t="shared" si="25"/>
        <v>3</v>
      </c>
      <c r="DH17" s="177">
        <f t="shared" si="26"/>
        <v>1</v>
      </c>
      <c r="DI17" s="174">
        <f t="shared" si="27"/>
        <v>1</v>
      </c>
      <c r="DJ17" s="174">
        <f t="shared" si="28"/>
        <v>7</v>
      </c>
      <c r="DK17" s="174">
        <f t="shared" si="29"/>
        <v>-6</v>
      </c>
      <c r="DL17" s="175">
        <f>DH17+DK17/100+DI17/10000+3/100000</f>
        <v>0.94012999999999991</v>
      </c>
      <c r="DM17" s="174">
        <f t="shared" si="30"/>
        <v>4</v>
      </c>
      <c r="DN17" s="178" t="str">
        <f t="shared" si="31"/>
        <v>TuSEM Essen</v>
      </c>
      <c r="DO17" s="135"/>
      <c r="DP17" s="135"/>
      <c r="DQ17" s="135"/>
    </row>
    <row r="18" spans="1:121" s="53" customFormat="1">
      <c r="A18" s="382">
        <f t="shared" si="2"/>
        <v>89</v>
      </c>
      <c r="B18" s="383"/>
      <c r="C18" s="383"/>
      <c r="D18" s="384">
        <f t="shared" si="16"/>
        <v>2</v>
      </c>
      <c r="E18" s="384"/>
      <c r="F18" s="384"/>
      <c r="G18" s="384">
        <f t="shared" si="18"/>
        <v>2</v>
      </c>
      <c r="H18" s="384"/>
      <c r="I18" s="384"/>
      <c r="J18" s="385">
        <f t="shared" ref="J18:J19" si="38">J17</f>
        <v>0.43749999999999983</v>
      </c>
      <c r="K18" s="384"/>
      <c r="L18" s="384"/>
      <c r="M18" s="384"/>
      <c r="N18" s="384"/>
      <c r="O18" s="571" t="str">
        <f>AF7</f>
        <v>VfB Speldorf</v>
      </c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115" t="s">
        <v>25</v>
      </c>
      <c r="AF18" s="388" t="str">
        <f t="shared" si="19"/>
        <v>BV Westfalia Wickede 1910 e.V.</v>
      </c>
      <c r="AG18" s="558"/>
      <c r="AH18" s="558"/>
      <c r="AI18" s="558"/>
      <c r="AJ18" s="558"/>
      <c r="AK18" s="558"/>
      <c r="AL18" s="558"/>
      <c r="AM18" s="558"/>
      <c r="AN18" s="558"/>
      <c r="AO18" s="558"/>
      <c r="AP18" s="558"/>
      <c r="AQ18" s="558"/>
      <c r="AR18" s="558"/>
      <c r="AS18" s="558"/>
      <c r="AT18" s="558"/>
      <c r="AU18" s="559"/>
      <c r="AV18" s="390">
        <v>0</v>
      </c>
      <c r="AW18" s="391"/>
      <c r="AX18" s="146" t="s">
        <v>20</v>
      </c>
      <c r="AY18" s="391">
        <v>3</v>
      </c>
      <c r="AZ18" s="392"/>
      <c r="BA18" s="214"/>
      <c r="BB18" s="215"/>
      <c r="BC18" s="591">
        <f>BC17+1</f>
        <v>4</v>
      </c>
      <c r="BD18" s="592"/>
      <c r="BE18" s="593" t="str">
        <f t="shared" si="32"/>
        <v>TuS Ennepetal</v>
      </c>
      <c r="BF18" s="593"/>
      <c r="BG18" s="593"/>
      <c r="BH18" s="593"/>
      <c r="BI18" s="593"/>
      <c r="BJ18" s="593"/>
      <c r="BK18" s="593"/>
      <c r="BL18" s="593"/>
      <c r="BM18" s="593"/>
      <c r="BN18" s="593"/>
      <c r="BO18" s="593"/>
      <c r="BP18" s="593"/>
      <c r="BQ18" s="594">
        <f t="shared" si="33"/>
        <v>3</v>
      </c>
      <c r="BR18" s="595"/>
      <c r="BS18" s="596"/>
      <c r="BT18" s="595">
        <f t="shared" si="34"/>
        <v>3</v>
      </c>
      <c r="BU18" s="595"/>
      <c r="BV18" s="230" t="s">
        <v>20</v>
      </c>
      <c r="BW18" s="595">
        <f t="shared" si="35"/>
        <v>11</v>
      </c>
      <c r="BX18" s="595"/>
      <c r="BY18" s="594">
        <f t="shared" si="36"/>
        <v>-8</v>
      </c>
      <c r="BZ18" s="595"/>
      <c r="CA18" s="596"/>
      <c r="CB18" s="135">
        <v>4</v>
      </c>
      <c r="CC18" s="135"/>
      <c r="CD18" s="135"/>
      <c r="CE18" s="135"/>
      <c r="CF18" s="135"/>
      <c r="CG18" s="135"/>
      <c r="CH18" s="134">
        <f t="shared" si="1"/>
        <v>0</v>
      </c>
      <c r="CI18" s="169" t="s">
        <v>20</v>
      </c>
      <c r="CJ18" s="134" t="str">
        <f t="shared" si="0"/>
        <v>0</v>
      </c>
      <c r="CK18" s="134" t="s">
        <v>126</v>
      </c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 t="s">
        <v>20</v>
      </c>
      <c r="CY18" s="134">
        <f t="shared" si="3"/>
        <v>3</v>
      </c>
      <c r="CZ18" s="156"/>
      <c r="DA18" s="232" t="str">
        <f>'Zwischen- &amp; Platzierungsrunde'!AG21</f>
        <v>SW Silschede</v>
      </c>
      <c r="DB18" s="134">
        <f t="shared" si="20"/>
        <v>3</v>
      </c>
      <c r="DC18" s="172">
        <f t="shared" si="21"/>
        <v>6</v>
      </c>
      <c r="DD18" s="173">
        <f t="shared" si="22"/>
        <v>2</v>
      </c>
      <c r="DE18" s="172">
        <f t="shared" si="23"/>
        <v>3</v>
      </c>
      <c r="DF18" s="173">
        <f t="shared" si="24"/>
        <v>3</v>
      </c>
      <c r="DG18" s="172">
        <f t="shared" si="25"/>
        <v>0</v>
      </c>
      <c r="DH18" s="177">
        <f t="shared" si="26"/>
        <v>9</v>
      </c>
      <c r="DI18" s="174">
        <f t="shared" si="27"/>
        <v>5</v>
      </c>
      <c r="DJ18" s="174">
        <f t="shared" si="28"/>
        <v>3</v>
      </c>
      <c r="DK18" s="174">
        <f t="shared" si="29"/>
        <v>2</v>
      </c>
      <c r="DL18" s="175">
        <f>DH18+DK18/100+DI18/10000+2/100000</f>
        <v>9.0205199999999994</v>
      </c>
      <c r="DM18" s="174">
        <f t="shared" si="30"/>
        <v>2</v>
      </c>
      <c r="DN18" s="178" t="str">
        <f t="shared" si="31"/>
        <v>SW Silschede</v>
      </c>
      <c r="DO18" s="135"/>
      <c r="DP18" s="135"/>
      <c r="DQ18" s="135"/>
    </row>
    <row r="19" spans="1:121" s="53" customFormat="1" ht="15.75" thickBot="1">
      <c r="A19" s="382">
        <f t="shared" si="2"/>
        <v>90</v>
      </c>
      <c r="B19" s="383"/>
      <c r="C19" s="383"/>
      <c r="D19" s="384">
        <f t="shared" si="16"/>
        <v>3</v>
      </c>
      <c r="E19" s="384"/>
      <c r="F19" s="384"/>
      <c r="G19" s="384">
        <f t="shared" si="18"/>
        <v>3</v>
      </c>
      <c r="H19" s="384"/>
      <c r="I19" s="384"/>
      <c r="J19" s="385">
        <f t="shared" si="38"/>
        <v>0.43749999999999983</v>
      </c>
      <c r="K19" s="384"/>
      <c r="L19" s="384"/>
      <c r="M19" s="384"/>
      <c r="N19" s="384"/>
      <c r="O19" s="386" t="str">
        <f>'Zwischen- &amp; Platzierungsrunde'!D28</f>
        <v>SC Lüdenscheid</v>
      </c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115" t="s">
        <v>25</v>
      </c>
      <c r="AF19" s="388" t="str">
        <f t="shared" si="19"/>
        <v>Fortuna Düsseldorf</v>
      </c>
      <c r="AG19" s="558"/>
      <c r="AH19" s="558"/>
      <c r="AI19" s="558"/>
      <c r="AJ19" s="558"/>
      <c r="AK19" s="558"/>
      <c r="AL19" s="558"/>
      <c r="AM19" s="558"/>
      <c r="AN19" s="558"/>
      <c r="AO19" s="558"/>
      <c r="AP19" s="558"/>
      <c r="AQ19" s="558"/>
      <c r="AR19" s="558"/>
      <c r="AS19" s="558"/>
      <c r="AT19" s="558"/>
      <c r="AU19" s="559"/>
      <c r="AV19" s="390">
        <v>0</v>
      </c>
      <c r="AW19" s="391"/>
      <c r="AX19" s="146" t="s">
        <v>20</v>
      </c>
      <c r="AY19" s="391">
        <v>1</v>
      </c>
      <c r="AZ19" s="392"/>
      <c r="BA19" s="214"/>
      <c r="BB19" s="215"/>
      <c r="BC19" s="597">
        <f t="shared" si="37"/>
        <v>5</v>
      </c>
      <c r="BD19" s="598"/>
      <c r="BE19" s="599" t="str">
        <f t="shared" si="32"/>
        <v>SV Burgaltendorf</v>
      </c>
      <c r="BF19" s="599"/>
      <c r="BG19" s="599"/>
      <c r="BH19" s="599"/>
      <c r="BI19" s="599"/>
      <c r="BJ19" s="599"/>
      <c r="BK19" s="599"/>
      <c r="BL19" s="599"/>
      <c r="BM19" s="599"/>
      <c r="BN19" s="599"/>
      <c r="BO19" s="599"/>
      <c r="BP19" s="599"/>
      <c r="BQ19" s="600">
        <f t="shared" si="33"/>
        <v>0</v>
      </c>
      <c r="BR19" s="601"/>
      <c r="BS19" s="602"/>
      <c r="BT19" s="601">
        <f t="shared" si="34"/>
        <v>1</v>
      </c>
      <c r="BU19" s="601"/>
      <c r="BV19" s="220" t="s">
        <v>20</v>
      </c>
      <c r="BW19" s="601">
        <f t="shared" si="35"/>
        <v>14</v>
      </c>
      <c r="BX19" s="601"/>
      <c r="BY19" s="600">
        <f t="shared" si="36"/>
        <v>-13</v>
      </c>
      <c r="BZ19" s="601"/>
      <c r="CA19" s="602"/>
      <c r="CB19" s="135">
        <v>5</v>
      </c>
      <c r="CC19" s="135"/>
      <c r="CD19" s="135"/>
      <c r="CE19" s="135"/>
      <c r="CF19" s="135"/>
      <c r="CG19" s="135"/>
      <c r="CH19" s="134">
        <f t="shared" si="1"/>
        <v>0</v>
      </c>
      <c r="CI19" s="169" t="s">
        <v>20</v>
      </c>
      <c r="CJ19" s="134" t="str">
        <f t="shared" si="0"/>
        <v>0</v>
      </c>
      <c r="CK19" s="134" t="s">
        <v>126</v>
      </c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 t="s">
        <v>20</v>
      </c>
      <c r="CY19" s="134">
        <f t="shared" si="3"/>
        <v>3</v>
      </c>
      <c r="CZ19" s="156"/>
      <c r="DA19" s="232"/>
      <c r="DB19" s="134"/>
      <c r="DC19" s="172"/>
      <c r="DD19" s="173"/>
      <c r="DE19" s="172"/>
      <c r="DF19" s="173"/>
      <c r="DG19" s="172"/>
      <c r="DH19" s="177"/>
      <c r="DI19" s="174"/>
      <c r="DJ19" s="174"/>
      <c r="DK19" s="174"/>
      <c r="DL19" s="175"/>
      <c r="DM19" s="174"/>
      <c r="DN19" s="178"/>
      <c r="DO19" s="135"/>
      <c r="DP19" s="135"/>
      <c r="DQ19" s="135"/>
    </row>
    <row r="20" spans="1:121" s="53" customFormat="1">
      <c r="A20" s="320">
        <f t="shared" si="2"/>
        <v>91</v>
      </c>
      <c r="B20" s="321"/>
      <c r="C20" s="321"/>
      <c r="D20" s="322">
        <f t="shared" si="16"/>
        <v>1</v>
      </c>
      <c r="E20" s="322"/>
      <c r="F20" s="322"/>
      <c r="G20" s="322">
        <f t="shared" si="18"/>
        <v>3</v>
      </c>
      <c r="H20" s="322"/>
      <c r="I20" s="322"/>
      <c r="J20" s="323">
        <f>J17+'Zwischen- &amp; Platzierungsrunde'!$N$14+'Zwischen- &amp; Platzierungsrunde'!$AC$14</f>
        <v>0.44791666666666646</v>
      </c>
      <c r="K20" s="322"/>
      <c r="L20" s="322"/>
      <c r="M20" s="322"/>
      <c r="N20" s="322"/>
      <c r="O20" s="324" t="str">
        <f>AF9</f>
        <v>TSC Eintracht 48/95 II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98" t="s">
        <v>25</v>
      </c>
      <c r="AF20" s="329" t="str">
        <f t="shared" si="19"/>
        <v>TSC Eintracht 48/95 I</v>
      </c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6"/>
      <c r="AV20" s="317">
        <v>1</v>
      </c>
      <c r="AW20" s="318"/>
      <c r="AX20" s="145" t="s">
        <v>20</v>
      </c>
      <c r="AY20" s="318">
        <v>3</v>
      </c>
      <c r="AZ20" s="319"/>
      <c r="BA20" s="214"/>
      <c r="BB20" s="215"/>
      <c r="BC20" s="228"/>
      <c r="BD20" s="228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9"/>
      <c r="BW20" s="222"/>
      <c r="BX20" s="222"/>
      <c r="BY20" s="222"/>
      <c r="BZ20" s="222"/>
      <c r="CA20" s="222"/>
      <c r="CB20" s="135"/>
      <c r="CC20" s="135"/>
      <c r="CD20" s="135"/>
      <c r="CE20" s="135"/>
      <c r="CF20" s="135"/>
      <c r="CG20" s="135"/>
      <c r="CH20" s="134">
        <f t="shared" si="1"/>
        <v>0</v>
      </c>
      <c r="CI20" s="169" t="s">
        <v>20</v>
      </c>
      <c r="CJ20" s="134" t="str">
        <f t="shared" si="0"/>
        <v>0</v>
      </c>
      <c r="CK20" s="134" t="s">
        <v>126</v>
      </c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 t="s">
        <v>20</v>
      </c>
      <c r="CY20" s="134">
        <f t="shared" si="3"/>
        <v>3</v>
      </c>
      <c r="CZ20" s="156"/>
      <c r="DA20" s="174"/>
      <c r="DB20" s="172"/>
      <c r="DC20" s="172"/>
      <c r="DD20" s="172"/>
      <c r="DE20" s="172"/>
      <c r="DF20" s="172"/>
      <c r="DG20" s="172"/>
      <c r="DH20" s="172"/>
      <c r="DI20" s="174"/>
      <c r="DJ20" s="174"/>
      <c r="DK20" s="174"/>
      <c r="DL20" s="175"/>
      <c r="DM20" s="174"/>
      <c r="DN20" s="174"/>
      <c r="DO20" s="135"/>
      <c r="DP20" s="135"/>
      <c r="DQ20" s="135"/>
    </row>
    <row r="21" spans="1:121" s="53" customFormat="1" ht="15.75" thickBot="1">
      <c r="A21" s="320">
        <f t="shared" si="2"/>
        <v>92</v>
      </c>
      <c r="B21" s="321"/>
      <c r="C21" s="321"/>
      <c r="D21" s="322">
        <f t="shared" si="16"/>
        <v>2</v>
      </c>
      <c r="E21" s="322"/>
      <c r="F21" s="322"/>
      <c r="G21" s="322">
        <f t="shared" si="18"/>
        <v>4</v>
      </c>
      <c r="H21" s="322"/>
      <c r="I21" s="322"/>
      <c r="J21" s="323">
        <f>J20</f>
        <v>0.44791666666666646</v>
      </c>
      <c r="K21" s="322"/>
      <c r="L21" s="322"/>
      <c r="M21" s="322"/>
      <c r="N21" s="322"/>
      <c r="O21" s="327" t="str">
        <f>'Zwischen- &amp; Platzierungsrunde'!AG28</f>
        <v>Preußen Werl</v>
      </c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98" t="s">
        <v>25</v>
      </c>
      <c r="AF21" s="329" t="str">
        <f t="shared" si="19"/>
        <v>RW Essen</v>
      </c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6"/>
      <c r="AV21" s="317">
        <v>0</v>
      </c>
      <c r="AW21" s="318"/>
      <c r="AX21" s="145" t="s">
        <v>20</v>
      </c>
      <c r="AY21" s="318">
        <v>1</v>
      </c>
      <c r="AZ21" s="319"/>
      <c r="BA21" s="214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135"/>
      <c r="CC21" s="135"/>
      <c r="CD21" s="135"/>
      <c r="CE21" s="135"/>
      <c r="CF21" s="135"/>
      <c r="CG21" s="135"/>
      <c r="CH21" s="134">
        <f t="shared" si="1"/>
        <v>0</v>
      </c>
      <c r="CI21" s="169" t="s">
        <v>20</v>
      </c>
      <c r="CJ21" s="134" t="str">
        <f t="shared" si="0"/>
        <v>0</v>
      </c>
      <c r="CK21" s="134" t="s">
        <v>126</v>
      </c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 t="s">
        <v>20</v>
      </c>
      <c r="CY21" s="134">
        <f t="shared" si="3"/>
        <v>3</v>
      </c>
      <c r="CZ21" s="160"/>
      <c r="DA21" s="171" t="s">
        <v>35</v>
      </c>
      <c r="DB21" s="134"/>
      <c r="DC21" s="172"/>
      <c r="DD21" s="173"/>
      <c r="DE21" s="172"/>
      <c r="DF21" s="173"/>
      <c r="DG21" s="172"/>
      <c r="DH21" s="173" t="s">
        <v>28</v>
      </c>
      <c r="DI21" s="174" t="s">
        <v>29</v>
      </c>
      <c r="DJ21" s="174"/>
      <c r="DK21" s="174" t="s">
        <v>30</v>
      </c>
      <c r="DL21" s="175"/>
      <c r="DM21" s="174"/>
      <c r="DN21" s="174"/>
      <c r="DO21" s="135"/>
      <c r="DP21" s="135"/>
      <c r="DQ21" s="135"/>
    </row>
    <row r="22" spans="1:121" s="53" customFormat="1" ht="15.75" thickBot="1">
      <c r="A22" s="320">
        <f t="shared" si="2"/>
        <v>93</v>
      </c>
      <c r="B22" s="321"/>
      <c r="C22" s="321"/>
      <c r="D22" s="322">
        <f t="shared" si="16"/>
        <v>3</v>
      </c>
      <c r="E22" s="322"/>
      <c r="F22" s="322"/>
      <c r="G22" s="322">
        <f t="shared" si="18"/>
        <v>4</v>
      </c>
      <c r="H22" s="322"/>
      <c r="I22" s="322"/>
      <c r="J22" s="323">
        <f>J21</f>
        <v>0.44791666666666646</v>
      </c>
      <c r="K22" s="322"/>
      <c r="L22" s="322"/>
      <c r="M22" s="322"/>
      <c r="N22" s="322"/>
      <c r="O22" s="324" t="str">
        <f>AF11</f>
        <v>FC Herdecke-Ende</v>
      </c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98" t="s">
        <v>25</v>
      </c>
      <c r="AF22" s="329" t="str">
        <f t="shared" si="19"/>
        <v>Westfalia Rhynern</v>
      </c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6"/>
      <c r="AV22" s="317">
        <v>0</v>
      </c>
      <c r="AW22" s="318"/>
      <c r="AX22" s="145" t="s">
        <v>20</v>
      </c>
      <c r="AY22" s="318">
        <v>1</v>
      </c>
      <c r="AZ22" s="319"/>
      <c r="BA22" s="214"/>
      <c r="BB22" s="215"/>
      <c r="BC22" s="576" t="str">
        <f>AB68</f>
        <v>Gruppe 2</v>
      </c>
      <c r="BD22" s="577"/>
      <c r="BE22" s="577"/>
      <c r="BF22" s="577"/>
      <c r="BG22" s="577"/>
      <c r="BH22" s="577"/>
      <c r="BI22" s="577"/>
      <c r="BJ22" s="577"/>
      <c r="BK22" s="577"/>
      <c r="BL22" s="577"/>
      <c r="BM22" s="577"/>
      <c r="BN22" s="577"/>
      <c r="BO22" s="577"/>
      <c r="BP22" s="577"/>
      <c r="BQ22" s="576" t="s">
        <v>28</v>
      </c>
      <c r="BR22" s="577"/>
      <c r="BS22" s="578"/>
      <c r="BT22" s="577" t="s">
        <v>29</v>
      </c>
      <c r="BU22" s="577"/>
      <c r="BV22" s="577"/>
      <c r="BW22" s="577"/>
      <c r="BX22" s="577"/>
      <c r="BY22" s="576" t="s">
        <v>30</v>
      </c>
      <c r="BZ22" s="577"/>
      <c r="CA22" s="578"/>
      <c r="CB22" s="135"/>
      <c r="CC22" s="135"/>
      <c r="CD22" s="135"/>
      <c r="CE22" s="135"/>
      <c r="CF22" s="135"/>
      <c r="CG22" s="135"/>
      <c r="CH22" s="134">
        <f t="shared" si="1"/>
        <v>0</v>
      </c>
      <c r="CI22" s="169" t="s">
        <v>20</v>
      </c>
      <c r="CJ22" s="134" t="str">
        <f t="shared" si="0"/>
        <v>0</v>
      </c>
      <c r="CK22" s="134" t="s">
        <v>126</v>
      </c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 t="s">
        <v>20</v>
      </c>
      <c r="CY22" s="134">
        <f t="shared" si="3"/>
        <v>3</v>
      </c>
      <c r="CZ22" s="160"/>
      <c r="DA22" s="232" t="str">
        <f>'Zwischen- &amp; Platzierungsrunde'!D24</f>
        <v>Fortuna Düsseldorf</v>
      </c>
      <c r="DB22" s="134">
        <f>SUMIF(O:O,DA22,CH:CH)</f>
        <v>6</v>
      </c>
      <c r="DC22" s="172">
        <f>SUMIF(AF:AF,DA22,CY:CY)</f>
        <v>6</v>
      </c>
      <c r="DD22" s="173">
        <f>SUMIF(O:O,DA22,AV:AV)</f>
        <v>8</v>
      </c>
      <c r="DE22" s="172">
        <f>SUMIF(AF:AF,DA22,AY:AY)</f>
        <v>3</v>
      </c>
      <c r="DF22" s="173">
        <f>SUMIF(O:O,DA22,AY:AY)</f>
        <v>2</v>
      </c>
      <c r="DG22" s="172">
        <f>SUMIF(AF:AF,DA22,AV:AV)</f>
        <v>0</v>
      </c>
      <c r="DH22" s="177">
        <f>DB22+DC22</f>
        <v>12</v>
      </c>
      <c r="DI22" s="174">
        <f>DD22+DE22</f>
        <v>11</v>
      </c>
      <c r="DJ22" s="174">
        <f>DF22+DG22</f>
        <v>2</v>
      </c>
      <c r="DK22" s="174">
        <f>DI22-DJ22</f>
        <v>9</v>
      </c>
      <c r="DL22" s="175">
        <f>DH22+DK22/100+DI22/10000+6/100000</f>
        <v>12.091159999999999</v>
      </c>
      <c r="DM22" s="174">
        <f>RANK(DL22,$DL$22:$DL$27,0)</f>
        <v>1</v>
      </c>
      <c r="DN22" s="178" t="str">
        <f>DA22</f>
        <v>Fortuna Düsseldorf</v>
      </c>
      <c r="DO22" s="135"/>
      <c r="DP22" s="135"/>
      <c r="DQ22" s="135"/>
    </row>
    <row r="23" spans="1:121" s="53" customFormat="1">
      <c r="A23" s="382">
        <f t="shared" si="2"/>
        <v>94</v>
      </c>
      <c r="B23" s="383"/>
      <c r="C23" s="383"/>
      <c r="D23" s="384">
        <f t="shared" si="16"/>
        <v>1</v>
      </c>
      <c r="E23" s="384"/>
      <c r="F23" s="384"/>
      <c r="G23" s="384">
        <f t="shared" si="18"/>
        <v>5</v>
      </c>
      <c r="H23" s="384"/>
      <c r="I23" s="384"/>
      <c r="J23" s="385">
        <f>J20+'Zwischen- &amp; Platzierungsrunde'!$N$14+'Zwischen- &amp; Platzierungsrunde'!$AC$14</f>
        <v>0.45833333333333309</v>
      </c>
      <c r="K23" s="384"/>
      <c r="L23" s="384"/>
      <c r="M23" s="384"/>
      <c r="N23" s="384"/>
      <c r="O23" s="386" t="str">
        <f>'Zwischen- &amp; Platzierungsrunde'!D41</f>
        <v>Tuspo Saarn</v>
      </c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115" t="s">
        <v>25</v>
      </c>
      <c r="AF23" s="388" t="str">
        <f t="shared" si="19"/>
        <v>SpVg Hagen</v>
      </c>
      <c r="AG23" s="558"/>
      <c r="AH23" s="558"/>
      <c r="AI23" s="558"/>
      <c r="AJ23" s="558"/>
      <c r="AK23" s="558"/>
      <c r="AL23" s="558"/>
      <c r="AM23" s="558"/>
      <c r="AN23" s="558"/>
      <c r="AO23" s="558"/>
      <c r="AP23" s="558"/>
      <c r="AQ23" s="558"/>
      <c r="AR23" s="558"/>
      <c r="AS23" s="558"/>
      <c r="AT23" s="558"/>
      <c r="AU23" s="559"/>
      <c r="AV23" s="390">
        <v>0</v>
      </c>
      <c r="AW23" s="391"/>
      <c r="AX23" s="146" t="s">
        <v>20</v>
      </c>
      <c r="AY23" s="391">
        <v>0</v>
      </c>
      <c r="AZ23" s="392"/>
      <c r="BA23" s="214"/>
      <c r="BB23" s="215"/>
      <c r="BC23" s="579">
        <v>1</v>
      </c>
      <c r="BD23" s="580"/>
      <c r="BE23" s="581" t="str">
        <f>IF(ISBLANK($AY$7),"",VLOOKUP(CB23,$DM$14:$DN$19,2,0))</f>
        <v>FC Schalke 04</v>
      </c>
      <c r="BF23" s="581"/>
      <c r="BG23" s="581"/>
      <c r="BH23" s="581"/>
      <c r="BI23" s="581"/>
      <c r="BJ23" s="581"/>
      <c r="BK23" s="581"/>
      <c r="BL23" s="581"/>
      <c r="BM23" s="581"/>
      <c r="BN23" s="581"/>
      <c r="BO23" s="581"/>
      <c r="BP23" s="581"/>
      <c r="BQ23" s="582">
        <f>IF(ISBLANK($AY$7),"",VLOOKUP(BE23,$DA$14:$DK$19,8,0))</f>
        <v>12</v>
      </c>
      <c r="BR23" s="583"/>
      <c r="BS23" s="584"/>
      <c r="BT23" s="583">
        <f>IF(ISBLANK($AY$7),"",VLOOKUP(BE23,$DA$14:$DK$19,9,0))</f>
        <v>8</v>
      </c>
      <c r="BU23" s="583"/>
      <c r="BV23" s="218" t="s">
        <v>20</v>
      </c>
      <c r="BW23" s="583">
        <f>IF(ISBLANK($AY$7),"",VLOOKUP(BE23,$DA$14:$DK$19,10,0))</f>
        <v>0</v>
      </c>
      <c r="BX23" s="583"/>
      <c r="BY23" s="582">
        <f>IF(ISBLANK($AY$7),"",VLOOKUP(BE23,$DA$14:$DK$19,11,0))</f>
        <v>8</v>
      </c>
      <c r="BZ23" s="583"/>
      <c r="CA23" s="584"/>
      <c r="CB23" s="135">
        <v>1</v>
      </c>
      <c r="CC23" s="135"/>
      <c r="CD23" s="135"/>
      <c r="CE23" s="135"/>
      <c r="CF23" s="135"/>
      <c r="CG23" s="135"/>
      <c r="CH23" s="134">
        <f t="shared" si="1"/>
        <v>1</v>
      </c>
      <c r="CI23" s="169" t="s">
        <v>20</v>
      </c>
      <c r="CJ23" s="134" t="str">
        <f t="shared" si="0"/>
        <v>0</v>
      </c>
      <c r="CK23" s="134" t="s">
        <v>126</v>
      </c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 t="s">
        <v>20</v>
      </c>
      <c r="CY23" s="134">
        <f t="shared" si="3"/>
        <v>1</v>
      </c>
      <c r="CZ23" s="160"/>
      <c r="DA23" s="232" t="str">
        <f>'Zwischen- &amp; Platzierungsrunde'!D25</f>
        <v>TSC Eintracht 48/95 II</v>
      </c>
      <c r="DB23" s="134">
        <f t="shared" ref="DB23:DB26" si="39">SUMIF(O:O,DA23,CH:CH)</f>
        <v>1</v>
      </c>
      <c r="DC23" s="172">
        <f t="shared" ref="DC23:DC26" si="40">SUMIF(AF:AF,DA23,CY:CY)</f>
        <v>0</v>
      </c>
      <c r="DD23" s="173">
        <f t="shared" ref="DD23:DD26" si="41">SUMIF(O:O,DA23,AV:AV)</f>
        <v>2</v>
      </c>
      <c r="DE23" s="172">
        <f t="shared" ref="DE23:DE26" si="42">SUMIF(AF:AF,DA23,AY:AY)</f>
        <v>1</v>
      </c>
      <c r="DF23" s="173">
        <f t="shared" ref="DF23:DF26" si="43">SUMIF(O:O,DA23,AY:AY)</f>
        <v>4</v>
      </c>
      <c r="DG23" s="172">
        <f t="shared" ref="DG23:DG26" si="44">SUMIF(AF:AF,DA23,AV:AV)</f>
        <v>7</v>
      </c>
      <c r="DH23" s="177">
        <f t="shared" ref="DH23:DH26" si="45">DB23+DC23</f>
        <v>1</v>
      </c>
      <c r="DI23" s="174">
        <f t="shared" ref="DI23:DI26" si="46">DD23+DE23</f>
        <v>3</v>
      </c>
      <c r="DJ23" s="174">
        <f t="shared" ref="DJ23:DJ26" si="47">DF23+DG23</f>
        <v>11</v>
      </c>
      <c r="DK23" s="174">
        <f t="shared" ref="DK23:DK26" si="48">DI23-DJ23</f>
        <v>-8</v>
      </c>
      <c r="DL23" s="175">
        <f>DH23+DK23/100+DI23/10000+5/100000</f>
        <v>0.92035</v>
      </c>
      <c r="DM23" s="174">
        <f t="shared" ref="DM23:DM26" si="49">RANK(DL23,$DL$22:$DL$27,0)</f>
        <v>5</v>
      </c>
      <c r="DN23" s="178" t="str">
        <f t="shared" ref="DN23:DN26" si="50">DA23</f>
        <v>TSC Eintracht 48/95 II</v>
      </c>
      <c r="DO23" s="135"/>
      <c r="DP23" s="135"/>
      <c r="DQ23" s="135"/>
    </row>
    <row r="24" spans="1:121" s="53" customFormat="1">
      <c r="A24" s="382">
        <f t="shared" si="2"/>
        <v>95</v>
      </c>
      <c r="B24" s="383"/>
      <c r="C24" s="383"/>
      <c r="D24" s="384">
        <f t="shared" si="16"/>
        <v>2</v>
      </c>
      <c r="E24" s="384"/>
      <c r="F24" s="384"/>
      <c r="G24" s="384">
        <f t="shared" si="18"/>
        <v>5</v>
      </c>
      <c r="H24" s="384"/>
      <c r="I24" s="384"/>
      <c r="J24" s="385">
        <f t="shared" ref="J24:J25" si="51">J23</f>
        <v>0.45833333333333309</v>
      </c>
      <c r="K24" s="384"/>
      <c r="L24" s="384"/>
      <c r="M24" s="384"/>
      <c r="N24" s="384"/>
      <c r="O24" s="571" t="str">
        <f>AF13</f>
        <v>VfK Weddinghofen</v>
      </c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115" t="s">
        <v>25</v>
      </c>
      <c r="AF24" s="388" t="str">
        <f t="shared" si="19"/>
        <v>DJK/VfL Giesenkirchen</v>
      </c>
      <c r="AG24" s="558"/>
      <c r="AH24" s="558"/>
      <c r="AI24" s="558"/>
      <c r="AJ24" s="558"/>
      <c r="AK24" s="558"/>
      <c r="AL24" s="558"/>
      <c r="AM24" s="558"/>
      <c r="AN24" s="558"/>
      <c r="AO24" s="558"/>
      <c r="AP24" s="558"/>
      <c r="AQ24" s="558"/>
      <c r="AR24" s="558"/>
      <c r="AS24" s="558"/>
      <c r="AT24" s="558"/>
      <c r="AU24" s="559"/>
      <c r="AV24" s="390">
        <v>0</v>
      </c>
      <c r="AW24" s="391"/>
      <c r="AX24" s="146" t="s">
        <v>20</v>
      </c>
      <c r="AY24" s="391">
        <v>0</v>
      </c>
      <c r="AZ24" s="392"/>
      <c r="BA24" s="214"/>
      <c r="BB24" s="215"/>
      <c r="BC24" s="585">
        <f>BC23+1</f>
        <v>2</v>
      </c>
      <c r="BD24" s="586"/>
      <c r="BE24" s="587" t="str">
        <f t="shared" ref="BE24:BE27" si="52">IF(ISBLANK($AY$7),"",VLOOKUP(CB24,$DM$14:$DN$19,2,0))</f>
        <v>SW Silschede</v>
      </c>
      <c r="BF24" s="587"/>
      <c r="BG24" s="587"/>
      <c r="BH24" s="587"/>
      <c r="BI24" s="587"/>
      <c r="BJ24" s="587"/>
      <c r="BK24" s="587"/>
      <c r="BL24" s="587"/>
      <c r="BM24" s="587"/>
      <c r="BN24" s="587"/>
      <c r="BO24" s="587"/>
      <c r="BP24" s="587"/>
      <c r="BQ24" s="588">
        <f t="shared" ref="BQ24:BQ27" si="53">IF(ISBLANK($AY$7),"",VLOOKUP(BE24,$DA$14:$DK$19,8,0))</f>
        <v>9</v>
      </c>
      <c r="BR24" s="589"/>
      <c r="BS24" s="590"/>
      <c r="BT24" s="589">
        <f t="shared" ref="BT24:BT27" si="54">IF(ISBLANK($AY$7),"",VLOOKUP(BE24,$DA$14:$DK$19,9,0))</f>
        <v>5</v>
      </c>
      <c r="BU24" s="589"/>
      <c r="BV24" s="219" t="s">
        <v>20</v>
      </c>
      <c r="BW24" s="589">
        <f t="shared" ref="BW24:BW27" si="55">IF(ISBLANK($AY$7),"",VLOOKUP(BE24,$DA$14:$DK$19,10,0))</f>
        <v>3</v>
      </c>
      <c r="BX24" s="589"/>
      <c r="BY24" s="588">
        <f t="shared" ref="BY24:BY27" si="56">IF(ISBLANK($AY$7),"",VLOOKUP(BE24,$DA$14:$DK$19,11,0))</f>
        <v>2</v>
      </c>
      <c r="BZ24" s="589"/>
      <c r="CA24" s="590"/>
      <c r="CB24" s="135">
        <v>2</v>
      </c>
      <c r="CC24" s="135"/>
      <c r="CD24" s="135"/>
      <c r="CE24" s="135"/>
      <c r="CF24" s="135"/>
      <c r="CG24" s="135"/>
      <c r="CH24" s="134">
        <f t="shared" si="1"/>
        <v>1</v>
      </c>
      <c r="CI24" s="169" t="s">
        <v>20</v>
      </c>
      <c r="CJ24" s="134" t="str">
        <f t="shared" si="0"/>
        <v>0</v>
      </c>
      <c r="CK24" s="134" t="s">
        <v>126</v>
      </c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 t="s">
        <v>20</v>
      </c>
      <c r="CY24" s="134">
        <f t="shared" si="3"/>
        <v>1</v>
      </c>
      <c r="CZ24" s="160"/>
      <c r="DA24" s="232" t="str">
        <f>'Zwischen- &amp; Platzierungsrunde'!D26</f>
        <v>TSC Eintracht 48/95 I</v>
      </c>
      <c r="DB24" s="134">
        <f t="shared" si="39"/>
        <v>3</v>
      </c>
      <c r="DC24" s="172">
        <f t="shared" si="40"/>
        <v>3</v>
      </c>
      <c r="DD24" s="173">
        <f t="shared" si="41"/>
        <v>2</v>
      </c>
      <c r="DE24" s="172">
        <f t="shared" si="42"/>
        <v>5</v>
      </c>
      <c r="DF24" s="173">
        <f t="shared" si="43"/>
        <v>3</v>
      </c>
      <c r="DG24" s="172">
        <f t="shared" si="44"/>
        <v>5</v>
      </c>
      <c r="DH24" s="177">
        <f t="shared" si="45"/>
        <v>6</v>
      </c>
      <c r="DI24" s="174">
        <f t="shared" si="46"/>
        <v>7</v>
      </c>
      <c r="DJ24" s="174">
        <f t="shared" si="47"/>
        <v>8</v>
      </c>
      <c r="DK24" s="174">
        <f t="shared" si="48"/>
        <v>-1</v>
      </c>
      <c r="DL24" s="175">
        <f>DH24+DK24/100+DI24/10000+4/100000</f>
        <v>5.9907400000000006</v>
      </c>
      <c r="DM24" s="174">
        <f t="shared" si="49"/>
        <v>3</v>
      </c>
      <c r="DN24" s="178" t="str">
        <f t="shared" si="50"/>
        <v>TSC Eintracht 48/95 I</v>
      </c>
      <c r="DO24" s="135"/>
      <c r="DP24" s="135"/>
      <c r="DQ24" s="135"/>
    </row>
    <row r="25" spans="1:121" s="53" customFormat="1">
      <c r="A25" s="382">
        <f t="shared" si="2"/>
        <v>96</v>
      </c>
      <c r="B25" s="383"/>
      <c r="C25" s="383"/>
      <c r="D25" s="384">
        <f t="shared" si="16"/>
        <v>3</v>
      </c>
      <c r="E25" s="384"/>
      <c r="F25" s="384"/>
      <c r="G25" s="384">
        <f t="shared" si="18"/>
        <v>1</v>
      </c>
      <c r="H25" s="384"/>
      <c r="I25" s="384"/>
      <c r="J25" s="385">
        <f t="shared" si="51"/>
        <v>0.45833333333333309</v>
      </c>
      <c r="K25" s="384"/>
      <c r="L25" s="384"/>
      <c r="M25" s="384"/>
      <c r="N25" s="384"/>
      <c r="O25" s="386" t="str">
        <f>AF6</f>
        <v>Hombrucher SV</v>
      </c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115" t="s">
        <v>25</v>
      </c>
      <c r="AF25" s="388" t="str">
        <f t="shared" si="19"/>
        <v>SV Burgaltendorf</v>
      </c>
      <c r="AG25" s="558"/>
      <c r="AH25" s="558"/>
      <c r="AI25" s="558"/>
      <c r="AJ25" s="558"/>
      <c r="AK25" s="558"/>
      <c r="AL25" s="558"/>
      <c r="AM25" s="558"/>
      <c r="AN25" s="558"/>
      <c r="AO25" s="558"/>
      <c r="AP25" s="558"/>
      <c r="AQ25" s="558"/>
      <c r="AR25" s="558"/>
      <c r="AS25" s="558"/>
      <c r="AT25" s="558"/>
      <c r="AU25" s="559"/>
      <c r="AV25" s="390">
        <v>2</v>
      </c>
      <c r="AW25" s="391"/>
      <c r="AX25" s="146" t="s">
        <v>20</v>
      </c>
      <c r="AY25" s="391">
        <v>1</v>
      </c>
      <c r="AZ25" s="392"/>
      <c r="BA25" s="214"/>
      <c r="BB25" s="215"/>
      <c r="BC25" s="591">
        <f t="shared" ref="BC25:BC27" si="57">BC24+1</f>
        <v>3</v>
      </c>
      <c r="BD25" s="592"/>
      <c r="BE25" s="593" t="str">
        <f t="shared" si="52"/>
        <v>BV Westfalia Wickede 1910 e.V.</v>
      </c>
      <c r="BF25" s="593"/>
      <c r="BG25" s="593"/>
      <c r="BH25" s="593"/>
      <c r="BI25" s="593"/>
      <c r="BJ25" s="593"/>
      <c r="BK25" s="593"/>
      <c r="BL25" s="593"/>
      <c r="BM25" s="593"/>
      <c r="BN25" s="593"/>
      <c r="BO25" s="593"/>
      <c r="BP25" s="593"/>
      <c r="BQ25" s="594">
        <f t="shared" si="53"/>
        <v>6</v>
      </c>
      <c r="BR25" s="595"/>
      <c r="BS25" s="596"/>
      <c r="BT25" s="595">
        <f t="shared" si="54"/>
        <v>5</v>
      </c>
      <c r="BU25" s="595"/>
      <c r="BV25" s="230" t="s">
        <v>20</v>
      </c>
      <c r="BW25" s="595">
        <f t="shared" si="55"/>
        <v>2</v>
      </c>
      <c r="BX25" s="595"/>
      <c r="BY25" s="594">
        <f t="shared" si="56"/>
        <v>3</v>
      </c>
      <c r="BZ25" s="595"/>
      <c r="CA25" s="596"/>
      <c r="CB25" s="135">
        <v>3</v>
      </c>
      <c r="CC25" s="135"/>
      <c r="CD25" s="135"/>
      <c r="CE25" s="135"/>
      <c r="CF25" s="135"/>
      <c r="CG25" s="135"/>
      <c r="CH25" s="134">
        <f t="shared" si="1"/>
        <v>3</v>
      </c>
      <c r="CI25" s="169" t="s">
        <v>20</v>
      </c>
      <c r="CJ25" s="134" t="str">
        <f t="shared" si="0"/>
        <v>0</v>
      </c>
      <c r="CK25" s="134" t="s">
        <v>126</v>
      </c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 t="s">
        <v>20</v>
      </c>
      <c r="CY25" s="134">
        <f t="shared" si="3"/>
        <v>0</v>
      </c>
      <c r="CZ25" s="160"/>
      <c r="DA25" s="232" t="str">
        <f>'Zwischen- &amp; Platzierungsrunde'!D27</f>
        <v>SV Langschede</v>
      </c>
      <c r="DB25" s="134">
        <f t="shared" si="39"/>
        <v>0</v>
      </c>
      <c r="DC25" s="172">
        <f t="shared" si="40"/>
        <v>1</v>
      </c>
      <c r="DD25" s="173">
        <f t="shared" si="41"/>
        <v>0</v>
      </c>
      <c r="DE25" s="172">
        <f t="shared" si="42"/>
        <v>1</v>
      </c>
      <c r="DF25" s="173">
        <f t="shared" si="43"/>
        <v>4</v>
      </c>
      <c r="DG25" s="172">
        <f t="shared" si="44"/>
        <v>3</v>
      </c>
      <c r="DH25" s="177">
        <f t="shared" si="45"/>
        <v>1</v>
      </c>
      <c r="DI25" s="174">
        <f t="shared" si="46"/>
        <v>1</v>
      </c>
      <c r="DJ25" s="174">
        <f t="shared" si="47"/>
        <v>7</v>
      </c>
      <c r="DK25" s="174">
        <f t="shared" si="48"/>
        <v>-6</v>
      </c>
      <c r="DL25" s="175">
        <f>DH25+DK25/100+DI25/10000+3/100000</f>
        <v>0.94012999999999991</v>
      </c>
      <c r="DM25" s="174">
        <f t="shared" si="49"/>
        <v>4</v>
      </c>
      <c r="DN25" s="178" t="str">
        <f t="shared" si="50"/>
        <v>SV Langschede</v>
      </c>
      <c r="DO25" s="135"/>
      <c r="DP25" s="135"/>
      <c r="DQ25" s="135"/>
    </row>
    <row r="26" spans="1:121" s="53" customFormat="1">
      <c r="A26" s="320">
        <f t="shared" si="2"/>
        <v>97</v>
      </c>
      <c r="B26" s="321"/>
      <c r="C26" s="321"/>
      <c r="D26" s="322">
        <f t="shared" si="16"/>
        <v>1</v>
      </c>
      <c r="E26" s="322"/>
      <c r="F26" s="322"/>
      <c r="G26" s="322">
        <f t="shared" si="18"/>
        <v>1</v>
      </c>
      <c r="H26" s="322"/>
      <c r="I26" s="322"/>
      <c r="J26" s="323">
        <f>J23+'Zwischen- &amp; Platzierungsrunde'!$N$14+'Zwischen- &amp; Platzierungsrunde'!$AC$14</f>
        <v>0.46874999999999972</v>
      </c>
      <c r="K26" s="322"/>
      <c r="L26" s="322"/>
      <c r="M26" s="322"/>
      <c r="N26" s="322"/>
      <c r="O26" s="327" t="str">
        <f>O5</f>
        <v>BV Borussia Dortmund</v>
      </c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98" t="s">
        <v>25</v>
      </c>
      <c r="AF26" s="329" t="str">
        <f>O6</f>
        <v>SG Wattenscheid 09</v>
      </c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6"/>
      <c r="AV26" s="317">
        <v>2</v>
      </c>
      <c r="AW26" s="318"/>
      <c r="AX26" s="145" t="s">
        <v>20</v>
      </c>
      <c r="AY26" s="318">
        <v>0</v>
      </c>
      <c r="AZ26" s="319"/>
      <c r="BA26" s="214"/>
      <c r="BB26" s="215"/>
      <c r="BC26" s="591">
        <f t="shared" si="57"/>
        <v>4</v>
      </c>
      <c r="BD26" s="592"/>
      <c r="BE26" s="593" t="str">
        <f t="shared" si="52"/>
        <v>TuSEM Essen</v>
      </c>
      <c r="BF26" s="593"/>
      <c r="BG26" s="593"/>
      <c r="BH26" s="593"/>
      <c r="BI26" s="593"/>
      <c r="BJ26" s="593"/>
      <c r="BK26" s="593"/>
      <c r="BL26" s="593"/>
      <c r="BM26" s="593"/>
      <c r="BN26" s="593"/>
      <c r="BO26" s="593"/>
      <c r="BP26" s="593"/>
      <c r="BQ26" s="594">
        <f t="shared" si="53"/>
        <v>1</v>
      </c>
      <c r="BR26" s="595"/>
      <c r="BS26" s="596"/>
      <c r="BT26" s="595">
        <f t="shared" si="54"/>
        <v>1</v>
      </c>
      <c r="BU26" s="595"/>
      <c r="BV26" s="230" t="s">
        <v>20</v>
      </c>
      <c r="BW26" s="595">
        <f t="shared" si="55"/>
        <v>7</v>
      </c>
      <c r="BX26" s="595"/>
      <c r="BY26" s="594">
        <f t="shared" si="56"/>
        <v>-6</v>
      </c>
      <c r="BZ26" s="595"/>
      <c r="CA26" s="596"/>
      <c r="CB26" s="135">
        <v>4</v>
      </c>
      <c r="CC26" s="135"/>
      <c r="CD26" s="135"/>
      <c r="CE26" s="135"/>
      <c r="CF26" s="135"/>
      <c r="CG26" s="135"/>
      <c r="CH26" s="134">
        <f t="shared" si="1"/>
        <v>3</v>
      </c>
      <c r="CI26" s="169" t="s">
        <v>20</v>
      </c>
      <c r="CJ26" s="134" t="str">
        <f t="shared" si="0"/>
        <v>0</v>
      </c>
      <c r="CK26" s="134" t="s">
        <v>126</v>
      </c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 t="s">
        <v>20</v>
      </c>
      <c r="CY26" s="134">
        <f t="shared" si="3"/>
        <v>0</v>
      </c>
      <c r="CZ26" s="160"/>
      <c r="DA26" s="232" t="str">
        <f>'Zwischen- &amp; Platzierungsrunde'!D28</f>
        <v>SC Lüdenscheid</v>
      </c>
      <c r="DB26" s="134">
        <f t="shared" si="39"/>
        <v>3</v>
      </c>
      <c r="DC26" s="172">
        <f t="shared" si="40"/>
        <v>6</v>
      </c>
      <c r="DD26" s="173">
        <f t="shared" si="41"/>
        <v>3</v>
      </c>
      <c r="DE26" s="172">
        <f t="shared" si="42"/>
        <v>5</v>
      </c>
      <c r="DF26" s="173">
        <f t="shared" si="43"/>
        <v>2</v>
      </c>
      <c r="DG26" s="172">
        <f t="shared" si="44"/>
        <v>0</v>
      </c>
      <c r="DH26" s="177">
        <f t="shared" si="45"/>
        <v>9</v>
      </c>
      <c r="DI26" s="174">
        <f t="shared" si="46"/>
        <v>8</v>
      </c>
      <c r="DJ26" s="174">
        <f t="shared" si="47"/>
        <v>2</v>
      </c>
      <c r="DK26" s="174">
        <f t="shared" si="48"/>
        <v>6</v>
      </c>
      <c r="DL26" s="175">
        <f>DH26+DK26/100+DI26/10000+2/100000</f>
        <v>9.0608199999999997</v>
      </c>
      <c r="DM26" s="174">
        <f t="shared" si="49"/>
        <v>2</v>
      </c>
      <c r="DN26" s="178" t="str">
        <f t="shared" si="50"/>
        <v>SC Lüdenscheid</v>
      </c>
      <c r="DO26" s="135"/>
      <c r="DP26" s="135"/>
      <c r="DQ26" s="135"/>
    </row>
    <row r="27" spans="1:121" s="53" customFormat="1" ht="15.75" thickBot="1">
      <c r="A27" s="320">
        <f t="shared" si="2"/>
        <v>98</v>
      </c>
      <c r="B27" s="321"/>
      <c r="C27" s="321"/>
      <c r="D27" s="322">
        <f t="shared" si="16"/>
        <v>2</v>
      </c>
      <c r="E27" s="322"/>
      <c r="F27" s="322"/>
      <c r="G27" s="322">
        <f t="shared" si="18"/>
        <v>2</v>
      </c>
      <c r="H27" s="322"/>
      <c r="I27" s="322"/>
      <c r="J27" s="323">
        <f>J26</f>
        <v>0.46874999999999972</v>
      </c>
      <c r="K27" s="322"/>
      <c r="L27" s="322"/>
      <c r="M27" s="322"/>
      <c r="N27" s="322"/>
      <c r="O27" s="327" t="str">
        <f>AF8</f>
        <v>TuSEM Essen</v>
      </c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98" t="s">
        <v>25</v>
      </c>
      <c r="AF27" s="329" t="str">
        <f>O17</f>
        <v>SW Silschede</v>
      </c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6"/>
      <c r="AV27" s="317">
        <v>0</v>
      </c>
      <c r="AW27" s="318"/>
      <c r="AX27" s="145" t="s">
        <v>20</v>
      </c>
      <c r="AY27" s="318">
        <v>2</v>
      </c>
      <c r="AZ27" s="319"/>
      <c r="BA27" s="214"/>
      <c r="BB27" s="215"/>
      <c r="BC27" s="603">
        <f t="shared" si="57"/>
        <v>5</v>
      </c>
      <c r="BD27" s="604"/>
      <c r="BE27" s="605" t="str">
        <f t="shared" si="52"/>
        <v>VfB Speldorf</v>
      </c>
      <c r="BF27" s="605"/>
      <c r="BG27" s="605"/>
      <c r="BH27" s="605"/>
      <c r="BI27" s="605"/>
      <c r="BJ27" s="605"/>
      <c r="BK27" s="605"/>
      <c r="BL27" s="605"/>
      <c r="BM27" s="605"/>
      <c r="BN27" s="605"/>
      <c r="BO27" s="605"/>
      <c r="BP27" s="605"/>
      <c r="BQ27" s="606">
        <f t="shared" si="53"/>
        <v>1</v>
      </c>
      <c r="BR27" s="607"/>
      <c r="BS27" s="608"/>
      <c r="BT27" s="607">
        <f t="shared" si="54"/>
        <v>1</v>
      </c>
      <c r="BU27" s="607"/>
      <c r="BV27" s="227" t="s">
        <v>20</v>
      </c>
      <c r="BW27" s="607">
        <f t="shared" si="55"/>
        <v>8</v>
      </c>
      <c r="BX27" s="607"/>
      <c r="BY27" s="606">
        <f t="shared" si="56"/>
        <v>-7</v>
      </c>
      <c r="BZ27" s="607"/>
      <c r="CA27" s="608"/>
      <c r="CB27" s="135">
        <v>5</v>
      </c>
      <c r="CC27" s="135"/>
      <c r="CD27" s="135"/>
      <c r="CE27" s="135"/>
      <c r="CF27" s="135"/>
      <c r="CG27" s="135"/>
      <c r="CH27" s="134">
        <f t="shared" si="1"/>
        <v>0</v>
      </c>
      <c r="CI27" s="169" t="s">
        <v>20</v>
      </c>
      <c r="CJ27" s="134" t="str">
        <f t="shared" si="0"/>
        <v>0</v>
      </c>
      <c r="CK27" s="134" t="s">
        <v>126</v>
      </c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 t="s">
        <v>20</v>
      </c>
      <c r="CY27" s="134">
        <f t="shared" si="3"/>
        <v>3</v>
      </c>
      <c r="CZ27" s="160"/>
      <c r="DA27" s="232"/>
      <c r="DB27" s="134"/>
      <c r="DC27" s="172"/>
      <c r="DD27" s="173"/>
      <c r="DE27" s="172"/>
      <c r="DF27" s="173"/>
      <c r="DG27" s="172"/>
      <c r="DH27" s="177"/>
      <c r="DI27" s="174"/>
      <c r="DJ27" s="174"/>
      <c r="DK27" s="174"/>
      <c r="DL27" s="175"/>
      <c r="DM27" s="174"/>
      <c r="DN27" s="178"/>
      <c r="DO27" s="135"/>
      <c r="DP27" s="135"/>
      <c r="DQ27" s="135"/>
    </row>
    <row r="28" spans="1:121" s="53" customFormat="1">
      <c r="A28" s="320">
        <f t="shared" si="2"/>
        <v>99</v>
      </c>
      <c r="B28" s="321"/>
      <c r="C28" s="321"/>
      <c r="D28" s="322">
        <f t="shared" si="16"/>
        <v>3</v>
      </c>
      <c r="E28" s="322"/>
      <c r="F28" s="322"/>
      <c r="G28" s="322">
        <f t="shared" si="18"/>
        <v>2</v>
      </c>
      <c r="H28" s="322"/>
      <c r="I28" s="322"/>
      <c r="J28" s="323">
        <f>J27</f>
        <v>0.46874999999999972</v>
      </c>
      <c r="K28" s="322"/>
      <c r="L28" s="322"/>
      <c r="M28" s="322"/>
      <c r="N28" s="322"/>
      <c r="O28" s="327" t="str">
        <f>O7</f>
        <v>FC Schalke 04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98" t="s">
        <v>25</v>
      </c>
      <c r="AF28" s="329" t="str">
        <f>O8</f>
        <v>BV Westfalia Wickede 1910 e.V.</v>
      </c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6"/>
      <c r="AV28" s="317">
        <v>1</v>
      </c>
      <c r="AW28" s="318"/>
      <c r="AX28" s="145" t="s">
        <v>20</v>
      </c>
      <c r="AY28" s="318">
        <v>0</v>
      </c>
      <c r="AZ28" s="319"/>
      <c r="BA28" s="214"/>
      <c r="BB28" s="215"/>
      <c r="BC28" s="228"/>
      <c r="BD28" s="228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9"/>
      <c r="BW28" s="222"/>
      <c r="BX28" s="222"/>
      <c r="BY28" s="222"/>
      <c r="BZ28" s="222"/>
      <c r="CA28" s="222"/>
      <c r="CB28" s="226"/>
      <c r="CC28" s="135"/>
      <c r="CD28" s="135"/>
      <c r="CE28" s="135"/>
      <c r="CF28" s="135"/>
      <c r="CG28" s="135"/>
      <c r="CH28" s="134">
        <f t="shared" si="1"/>
        <v>3</v>
      </c>
      <c r="CI28" s="169" t="s">
        <v>20</v>
      </c>
      <c r="CJ28" s="134" t="str">
        <f t="shared" si="0"/>
        <v>0</v>
      </c>
      <c r="CK28" s="134" t="s">
        <v>126</v>
      </c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 t="s">
        <v>20</v>
      </c>
      <c r="CY28" s="134">
        <f t="shared" si="3"/>
        <v>0</v>
      </c>
      <c r="CZ28" s="156"/>
      <c r="DA28" s="170"/>
      <c r="DB28" s="134"/>
      <c r="DC28" s="159"/>
      <c r="DD28" s="173"/>
      <c r="DE28" s="159"/>
      <c r="DF28" s="173"/>
      <c r="DG28" s="159"/>
      <c r="DH28" s="177"/>
      <c r="DI28" s="160"/>
      <c r="DJ28" s="160"/>
      <c r="DK28" s="160"/>
      <c r="DL28" s="161"/>
      <c r="DM28" s="160"/>
      <c r="DN28" s="160"/>
      <c r="DO28" s="135"/>
      <c r="DP28" s="135"/>
      <c r="DQ28" s="135"/>
    </row>
    <row r="29" spans="1:121" s="53" customFormat="1" ht="15.75" thickBot="1">
      <c r="A29" s="382">
        <f t="shared" si="2"/>
        <v>100</v>
      </c>
      <c r="B29" s="383"/>
      <c r="C29" s="383"/>
      <c r="D29" s="384">
        <f t="shared" si="16"/>
        <v>1</v>
      </c>
      <c r="E29" s="384"/>
      <c r="F29" s="384"/>
      <c r="G29" s="384">
        <f t="shared" si="18"/>
        <v>3</v>
      </c>
      <c r="H29" s="384"/>
      <c r="I29" s="384"/>
      <c r="J29" s="385">
        <f>J26+'Zwischen- &amp; Platzierungsrunde'!$N$14+'Zwischen- &amp; Platzierungsrunde'!$AC$14</f>
        <v>0.47916666666666635</v>
      </c>
      <c r="K29" s="384"/>
      <c r="L29" s="384"/>
      <c r="M29" s="384"/>
      <c r="N29" s="384"/>
      <c r="O29" s="386" t="str">
        <f>AF10</f>
        <v>SV Langschede</v>
      </c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115" t="s">
        <v>25</v>
      </c>
      <c r="AF29" s="388" t="str">
        <f>O19</f>
        <v>SC Lüdenscheid</v>
      </c>
      <c r="AG29" s="558"/>
      <c r="AH29" s="558"/>
      <c r="AI29" s="558"/>
      <c r="AJ29" s="558"/>
      <c r="AK29" s="558"/>
      <c r="AL29" s="558"/>
      <c r="AM29" s="558"/>
      <c r="AN29" s="558"/>
      <c r="AO29" s="558"/>
      <c r="AP29" s="558"/>
      <c r="AQ29" s="558"/>
      <c r="AR29" s="558"/>
      <c r="AS29" s="558"/>
      <c r="AT29" s="558"/>
      <c r="AU29" s="559"/>
      <c r="AV29" s="390">
        <v>0</v>
      </c>
      <c r="AW29" s="391"/>
      <c r="AX29" s="146" t="s">
        <v>20</v>
      </c>
      <c r="AY29" s="391">
        <v>2</v>
      </c>
      <c r="AZ29" s="392"/>
      <c r="BA29" s="214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135"/>
      <c r="CC29" s="135"/>
      <c r="CD29" s="135"/>
      <c r="CE29" s="135"/>
      <c r="CF29" s="135"/>
      <c r="CG29" s="135"/>
      <c r="CH29" s="134">
        <f t="shared" si="1"/>
        <v>0</v>
      </c>
      <c r="CI29" s="169" t="s">
        <v>20</v>
      </c>
      <c r="CJ29" s="134" t="str">
        <f t="shared" si="0"/>
        <v>0</v>
      </c>
      <c r="CK29" s="134" t="s">
        <v>126</v>
      </c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 t="s">
        <v>20</v>
      </c>
      <c r="CY29" s="134">
        <f t="shared" si="3"/>
        <v>3</v>
      </c>
      <c r="CZ29" s="160"/>
      <c r="DA29" s="171" t="s">
        <v>36</v>
      </c>
      <c r="DB29" s="134"/>
      <c r="DC29" s="172"/>
      <c r="DD29" s="173"/>
      <c r="DE29" s="172"/>
      <c r="DF29" s="173"/>
      <c r="DG29" s="172"/>
      <c r="DH29" s="173" t="s">
        <v>28</v>
      </c>
      <c r="DI29" s="174" t="s">
        <v>29</v>
      </c>
      <c r="DJ29" s="174"/>
      <c r="DK29" s="174" t="s">
        <v>30</v>
      </c>
      <c r="DL29" s="175"/>
      <c r="DM29" s="174"/>
      <c r="DN29" s="174"/>
      <c r="DO29" s="135"/>
      <c r="DP29" s="135"/>
      <c r="DQ29" s="135"/>
    </row>
    <row r="30" spans="1:121" s="53" customFormat="1" ht="15.75" thickBot="1">
      <c r="A30" s="382">
        <f t="shared" si="2"/>
        <v>101</v>
      </c>
      <c r="B30" s="383"/>
      <c r="C30" s="383"/>
      <c r="D30" s="384">
        <f t="shared" si="16"/>
        <v>2</v>
      </c>
      <c r="E30" s="384"/>
      <c r="F30" s="384"/>
      <c r="G30" s="384">
        <f t="shared" si="18"/>
        <v>3</v>
      </c>
      <c r="H30" s="384"/>
      <c r="I30" s="384"/>
      <c r="J30" s="385">
        <f t="shared" ref="J30:J31" si="58">J29</f>
        <v>0.47916666666666635</v>
      </c>
      <c r="K30" s="384"/>
      <c r="L30" s="384"/>
      <c r="M30" s="384"/>
      <c r="N30" s="384"/>
      <c r="O30" s="386" t="str">
        <f>O9</f>
        <v>Fortuna Düsseldorf</v>
      </c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115" t="s">
        <v>25</v>
      </c>
      <c r="AF30" s="388" t="str">
        <f>O10</f>
        <v>TSC Eintracht 48/95 I</v>
      </c>
      <c r="AG30" s="558"/>
      <c r="AH30" s="558"/>
      <c r="AI30" s="558"/>
      <c r="AJ30" s="558"/>
      <c r="AK30" s="558"/>
      <c r="AL30" s="558"/>
      <c r="AM30" s="558"/>
      <c r="AN30" s="558"/>
      <c r="AO30" s="558"/>
      <c r="AP30" s="558"/>
      <c r="AQ30" s="558"/>
      <c r="AR30" s="558"/>
      <c r="AS30" s="558"/>
      <c r="AT30" s="558"/>
      <c r="AU30" s="559"/>
      <c r="AV30" s="390">
        <v>4</v>
      </c>
      <c r="AW30" s="391"/>
      <c r="AX30" s="213" t="s">
        <v>20</v>
      </c>
      <c r="AY30" s="391">
        <v>2</v>
      </c>
      <c r="AZ30" s="392"/>
      <c r="BA30" s="214"/>
      <c r="BB30" s="215"/>
      <c r="BC30" s="609" t="str">
        <f>B75</f>
        <v>Gruppe 3</v>
      </c>
      <c r="BD30" s="610"/>
      <c r="BE30" s="610"/>
      <c r="BF30" s="610"/>
      <c r="BG30" s="610"/>
      <c r="BH30" s="610"/>
      <c r="BI30" s="610"/>
      <c r="BJ30" s="610"/>
      <c r="BK30" s="610"/>
      <c r="BL30" s="610"/>
      <c r="BM30" s="610"/>
      <c r="BN30" s="610"/>
      <c r="BO30" s="610"/>
      <c r="BP30" s="610"/>
      <c r="BQ30" s="576" t="s">
        <v>28</v>
      </c>
      <c r="BR30" s="577"/>
      <c r="BS30" s="578"/>
      <c r="BT30" s="577" t="s">
        <v>29</v>
      </c>
      <c r="BU30" s="577"/>
      <c r="BV30" s="577"/>
      <c r="BW30" s="577"/>
      <c r="BX30" s="577"/>
      <c r="BY30" s="576" t="s">
        <v>30</v>
      </c>
      <c r="BZ30" s="577"/>
      <c r="CA30" s="578"/>
      <c r="CB30" s="135"/>
      <c r="CC30" s="135"/>
      <c r="CD30" s="135"/>
      <c r="CE30" s="135"/>
      <c r="CF30" s="135"/>
      <c r="CG30" s="135"/>
      <c r="CH30" s="134">
        <f t="shared" si="1"/>
        <v>3</v>
      </c>
      <c r="CI30" s="169" t="s">
        <v>20</v>
      </c>
      <c r="CJ30" s="134" t="str">
        <f t="shared" si="0"/>
        <v>0</v>
      </c>
      <c r="CK30" s="134" t="s">
        <v>126</v>
      </c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 t="s">
        <v>20</v>
      </c>
      <c r="CY30" s="134">
        <f t="shared" si="3"/>
        <v>0</v>
      </c>
      <c r="CZ30" s="156"/>
      <c r="DA30" s="232" t="str">
        <f>'Zwischen- &amp; Platzierungsrunde'!AG24</f>
        <v>RW Essen</v>
      </c>
      <c r="DB30" s="134">
        <f>SUMIF(O:O,DA30,CH:CH)</f>
        <v>6</v>
      </c>
      <c r="DC30" s="172">
        <f>SUMIF(AF:AF,DA30,CY:CY)</f>
        <v>6</v>
      </c>
      <c r="DD30" s="173">
        <f>SUMIF(O:O,DA30,AV:AV)</f>
        <v>2</v>
      </c>
      <c r="DE30" s="172">
        <f>SUMIF(AF:AF,DA30,AY:AY)</f>
        <v>2</v>
      </c>
      <c r="DF30" s="173">
        <f>SUMIF(O:O,DA30,AY:AY)</f>
        <v>0</v>
      </c>
      <c r="DG30" s="172">
        <f>SUMIF(AF:AF,DA30,AV:AV)</f>
        <v>0</v>
      </c>
      <c r="DH30" s="177">
        <f>DB30+DC30</f>
        <v>12</v>
      </c>
      <c r="DI30" s="174">
        <f>DD30+DE30</f>
        <v>4</v>
      </c>
      <c r="DJ30" s="174">
        <f>DF30+DG30</f>
        <v>0</v>
      </c>
      <c r="DK30" s="174">
        <f>DI30-DJ30</f>
        <v>4</v>
      </c>
      <c r="DL30" s="175">
        <f>DH30+DK30/100+DI30/10000+6/100000</f>
        <v>12.040459999999999</v>
      </c>
      <c r="DM30" s="174">
        <f>RANK(DL30,$DL$30:$DL$35,0)</f>
        <v>1</v>
      </c>
      <c r="DN30" s="178" t="str">
        <f>DA30</f>
        <v>RW Essen</v>
      </c>
      <c r="DO30" s="135"/>
      <c r="DP30" s="135"/>
      <c r="DQ30" s="135"/>
    </row>
    <row r="31" spans="1:121" s="53" customFormat="1">
      <c r="A31" s="382">
        <f t="shared" si="2"/>
        <v>102</v>
      </c>
      <c r="B31" s="383"/>
      <c r="C31" s="383"/>
      <c r="D31" s="384">
        <f t="shared" si="16"/>
        <v>3</v>
      </c>
      <c r="E31" s="384"/>
      <c r="F31" s="384"/>
      <c r="G31" s="384">
        <f t="shared" si="18"/>
        <v>4</v>
      </c>
      <c r="H31" s="384"/>
      <c r="I31" s="384"/>
      <c r="J31" s="385">
        <f t="shared" si="58"/>
        <v>0.47916666666666635</v>
      </c>
      <c r="K31" s="384"/>
      <c r="L31" s="384"/>
      <c r="M31" s="384"/>
      <c r="N31" s="384"/>
      <c r="O31" s="386" t="str">
        <f>AF12</f>
        <v>SC Berchum</v>
      </c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115" t="s">
        <v>25</v>
      </c>
      <c r="AF31" s="388" t="str">
        <f>O21</f>
        <v>Preußen Werl</v>
      </c>
      <c r="AG31" s="558"/>
      <c r="AH31" s="558"/>
      <c r="AI31" s="558"/>
      <c r="AJ31" s="558"/>
      <c r="AK31" s="558"/>
      <c r="AL31" s="558"/>
      <c r="AM31" s="558"/>
      <c r="AN31" s="558"/>
      <c r="AO31" s="558"/>
      <c r="AP31" s="558"/>
      <c r="AQ31" s="558"/>
      <c r="AR31" s="558"/>
      <c r="AS31" s="558"/>
      <c r="AT31" s="558"/>
      <c r="AU31" s="559"/>
      <c r="AV31" s="390">
        <v>0</v>
      </c>
      <c r="AW31" s="391"/>
      <c r="AX31" s="146" t="s">
        <v>20</v>
      </c>
      <c r="AY31" s="391">
        <v>0</v>
      </c>
      <c r="AZ31" s="392"/>
      <c r="BA31" s="214"/>
      <c r="BB31" s="215"/>
      <c r="BC31" s="579">
        <v>1</v>
      </c>
      <c r="BD31" s="580"/>
      <c r="BE31" s="581" t="str">
        <f>IF(ISBLANK($AY$9),"",VLOOKUP(CB31,$DM$22:$DN$27,2,0))</f>
        <v>Fortuna Düsseldorf</v>
      </c>
      <c r="BF31" s="581"/>
      <c r="BG31" s="581"/>
      <c r="BH31" s="581"/>
      <c r="BI31" s="581"/>
      <c r="BJ31" s="581"/>
      <c r="BK31" s="581"/>
      <c r="BL31" s="581"/>
      <c r="BM31" s="581"/>
      <c r="BN31" s="581"/>
      <c r="BO31" s="581"/>
      <c r="BP31" s="581"/>
      <c r="BQ31" s="582">
        <f>IF(ISBLANK($AY$9),"",VLOOKUP(BE31,$DA$22:$DK$27,8,0))</f>
        <v>12</v>
      </c>
      <c r="BR31" s="583"/>
      <c r="BS31" s="584"/>
      <c r="BT31" s="583">
        <f>IF(ISBLANK($AY$9),"",VLOOKUP(BE31,$DA$22:$DK$27,9,0))</f>
        <v>11</v>
      </c>
      <c r="BU31" s="583"/>
      <c r="BV31" s="218" t="s">
        <v>20</v>
      </c>
      <c r="BW31" s="583">
        <f>IF(ISBLANK($AY$9),"",VLOOKUP(BE31,$DA$22:$DK$27,10,0))</f>
        <v>2</v>
      </c>
      <c r="BX31" s="583"/>
      <c r="BY31" s="582">
        <f>IF(ISBLANK($AY$9),"",VLOOKUP(BE31,$DA$22:$DK$27,11,0))</f>
        <v>9</v>
      </c>
      <c r="BZ31" s="583"/>
      <c r="CA31" s="584"/>
      <c r="CB31" s="135">
        <v>1</v>
      </c>
      <c r="CC31" s="135"/>
      <c r="CD31" s="135"/>
      <c r="CE31" s="135"/>
      <c r="CF31" s="135"/>
      <c r="CG31" s="135"/>
      <c r="CH31" s="134">
        <f t="shared" si="1"/>
        <v>1</v>
      </c>
      <c r="CI31" s="169" t="s">
        <v>20</v>
      </c>
      <c r="CJ31" s="134" t="str">
        <f t="shared" si="0"/>
        <v>0</v>
      </c>
      <c r="CK31" s="134" t="s">
        <v>126</v>
      </c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 t="s">
        <v>20</v>
      </c>
      <c r="CY31" s="134">
        <f t="shared" si="3"/>
        <v>1</v>
      </c>
      <c r="CZ31" s="156"/>
      <c r="DA31" s="232" t="str">
        <f>'Zwischen- &amp; Platzierungsrunde'!AG25</f>
        <v>FC Herdecke-Ende</v>
      </c>
      <c r="DB31" s="134">
        <f t="shared" ref="DB31:DB34" si="59">SUMIF(O:O,DA31,CH:CH)</f>
        <v>1</v>
      </c>
      <c r="DC31" s="172">
        <f t="shared" ref="DC31:DC34" si="60">SUMIF(AF:AF,DA31,CY:CY)</f>
        <v>3</v>
      </c>
      <c r="DD31" s="173">
        <f t="shared" ref="DD31:DD34" si="61">SUMIF(O:O,DA31,AV:AV)</f>
        <v>0</v>
      </c>
      <c r="DE31" s="172">
        <f t="shared" ref="DE31:DE34" si="62">SUMIF(AF:AF,DA31,AY:AY)</f>
        <v>1</v>
      </c>
      <c r="DF31" s="173">
        <f t="shared" ref="DF31:DF34" si="63">SUMIF(O:O,DA31,AY:AY)</f>
        <v>1</v>
      </c>
      <c r="DG31" s="172">
        <f t="shared" ref="DG31:DG34" si="64">SUMIF(AF:AF,DA31,AV:AV)</f>
        <v>1</v>
      </c>
      <c r="DH31" s="177">
        <f t="shared" ref="DH31:DH34" si="65">DB31+DC31</f>
        <v>4</v>
      </c>
      <c r="DI31" s="174">
        <f t="shared" ref="DI31:DI34" si="66">DD31+DE31</f>
        <v>1</v>
      </c>
      <c r="DJ31" s="174">
        <f t="shared" ref="DJ31:DJ34" si="67">DF31+DG31</f>
        <v>2</v>
      </c>
      <c r="DK31" s="174">
        <f t="shared" ref="DK31:DK34" si="68">DI31-DJ31</f>
        <v>-1</v>
      </c>
      <c r="DL31" s="175">
        <f>DH31+DK31/100+DI31/10000+5/100000</f>
        <v>3.9901500000000003</v>
      </c>
      <c r="DM31" s="174">
        <f t="shared" ref="DM31:DM34" si="69">RANK(DL31,$DL$30:$DL$35,0)</f>
        <v>3</v>
      </c>
      <c r="DN31" s="178" t="str">
        <f t="shared" ref="DN31:DN34" si="70">DA31</f>
        <v>FC Herdecke-Ende</v>
      </c>
      <c r="DO31" s="160"/>
      <c r="DP31" s="135"/>
      <c r="DQ31" s="135"/>
    </row>
    <row r="32" spans="1:121" s="53" customFormat="1">
      <c r="A32" s="320">
        <f t="shared" si="2"/>
        <v>103</v>
      </c>
      <c r="B32" s="321"/>
      <c r="C32" s="321"/>
      <c r="D32" s="322">
        <f t="shared" si="16"/>
        <v>1</v>
      </c>
      <c r="E32" s="322"/>
      <c r="F32" s="322"/>
      <c r="G32" s="322">
        <f t="shared" si="18"/>
        <v>4</v>
      </c>
      <c r="H32" s="322"/>
      <c r="I32" s="322"/>
      <c r="J32" s="323">
        <f>J29+'Zwischen- &amp; Platzierungsrunde'!$N$14+'Zwischen- &amp; Platzierungsrunde'!$AC$14</f>
        <v>0.48958333333333298</v>
      </c>
      <c r="K32" s="322"/>
      <c r="L32" s="322"/>
      <c r="M32" s="322"/>
      <c r="N32" s="322"/>
      <c r="O32" s="327" t="str">
        <f>O11</f>
        <v>RW Essen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98" t="s">
        <v>25</v>
      </c>
      <c r="AF32" s="329" t="str">
        <f>O12</f>
        <v>Westfalia Rhynern</v>
      </c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6"/>
      <c r="AV32" s="317">
        <v>1</v>
      </c>
      <c r="AW32" s="318"/>
      <c r="AX32" s="145" t="s">
        <v>20</v>
      </c>
      <c r="AY32" s="318">
        <v>0</v>
      </c>
      <c r="AZ32" s="319"/>
      <c r="BA32" s="214"/>
      <c r="BB32" s="215"/>
      <c r="BC32" s="585">
        <f>BC31+1</f>
        <v>2</v>
      </c>
      <c r="BD32" s="586"/>
      <c r="BE32" s="587" t="str">
        <f t="shared" ref="BE32:BE35" si="71">IF(ISBLANK($AY$9),"",VLOOKUP(CB32,$DM$22:$DN$27,2,0))</f>
        <v>SC Lüdenscheid</v>
      </c>
      <c r="BF32" s="587"/>
      <c r="BG32" s="587"/>
      <c r="BH32" s="587"/>
      <c r="BI32" s="587"/>
      <c r="BJ32" s="587"/>
      <c r="BK32" s="587"/>
      <c r="BL32" s="587"/>
      <c r="BM32" s="587"/>
      <c r="BN32" s="587"/>
      <c r="BO32" s="587"/>
      <c r="BP32" s="587"/>
      <c r="BQ32" s="588">
        <f t="shared" ref="BQ32:BQ35" si="72">IF(ISBLANK($AY$9),"",VLOOKUP(BE32,$DA$22:$DK$27,8,0))</f>
        <v>9</v>
      </c>
      <c r="BR32" s="589"/>
      <c r="BS32" s="590"/>
      <c r="BT32" s="589">
        <f t="shared" ref="BT32:BT35" si="73">IF(ISBLANK($AY$9),"",VLOOKUP(BE32,$DA$22:$DK$27,9,0))</f>
        <v>8</v>
      </c>
      <c r="BU32" s="589"/>
      <c r="BV32" s="219" t="s">
        <v>20</v>
      </c>
      <c r="BW32" s="589">
        <f t="shared" ref="BW32:BW35" si="74">IF(ISBLANK($AY$9),"",VLOOKUP(BE32,$DA$22:$DK$27,10,0))</f>
        <v>2</v>
      </c>
      <c r="BX32" s="589"/>
      <c r="BY32" s="588">
        <f t="shared" ref="BY32:BY35" si="75">IF(ISBLANK($AY$9),"",VLOOKUP(BE32,$DA$22:$DK$27,11,0))</f>
        <v>6</v>
      </c>
      <c r="BZ32" s="589"/>
      <c r="CA32" s="590"/>
      <c r="CB32" s="135">
        <v>2</v>
      </c>
      <c r="CC32" s="135"/>
      <c r="CD32" s="135"/>
      <c r="CE32" s="135"/>
      <c r="CF32" s="135"/>
      <c r="CG32" s="135"/>
      <c r="CH32" s="134">
        <f t="shared" si="1"/>
        <v>3</v>
      </c>
      <c r="CI32" s="169" t="s">
        <v>20</v>
      </c>
      <c r="CJ32" s="134" t="str">
        <f t="shared" si="0"/>
        <v>0</v>
      </c>
      <c r="CK32" s="134" t="s">
        <v>126</v>
      </c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 t="s">
        <v>20</v>
      </c>
      <c r="CY32" s="134">
        <f t="shared" si="3"/>
        <v>0</v>
      </c>
      <c r="CZ32" s="156"/>
      <c r="DA32" s="232" t="str">
        <f>'Zwischen- &amp; Platzierungsrunde'!AG26</f>
        <v>Westfalia Rhynern</v>
      </c>
      <c r="DB32" s="134">
        <f t="shared" si="59"/>
        <v>6</v>
      </c>
      <c r="DC32" s="172">
        <f t="shared" si="60"/>
        <v>3</v>
      </c>
      <c r="DD32" s="173">
        <f t="shared" si="61"/>
        <v>3</v>
      </c>
      <c r="DE32" s="172">
        <f t="shared" si="62"/>
        <v>1</v>
      </c>
      <c r="DF32" s="173">
        <f t="shared" si="63"/>
        <v>0</v>
      </c>
      <c r="DG32" s="172">
        <f t="shared" si="64"/>
        <v>1</v>
      </c>
      <c r="DH32" s="177">
        <f t="shared" si="65"/>
        <v>9</v>
      </c>
      <c r="DI32" s="174">
        <f t="shared" si="66"/>
        <v>4</v>
      </c>
      <c r="DJ32" s="174">
        <f t="shared" si="67"/>
        <v>1</v>
      </c>
      <c r="DK32" s="174">
        <f t="shared" si="68"/>
        <v>3</v>
      </c>
      <c r="DL32" s="175">
        <f>DH32+DK32/100+DI32/10000+4/100000</f>
        <v>9.0304400000000005</v>
      </c>
      <c r="DM32" s="174">
        <f t="shared" si="69"/>
        <v>2</v>
      </c>
      <c r="DN32" s="178" t="str">
        <f t="shared" si="70"/>
        <v>Westfalia Rhynern</v>
      </c>
      <c r="DO32" s="160"/>
      <c r="DP32" s="135"/>
      <c r="DQ32" s="135"/>
    </row>
    <row r="33" spans="1:121" s="53" customFormat="1">
      <c r="A33" s="320">
        <f t="shared" si="2"/>
        <v>104</v>
      </c>
      <c r="B33" s="321"/>
      <c r="C33" s="321"/>
      <c r="D33" s="322">
        <f t="shared" si="16"/>
        <v>2</v>
      </c>
      <c r="E33" s="322"/>
      <c r="F33" s="322"/>
      <c r="G33" s="322">
        <f t="shared" si="18"/>
        <v>5</v>
      </c>
      <c r="H33" s="322"/>
      <c r="I33" s="322"/>
      <c r="J33" s="323">
        <f>J32</f>
        <v>0.48958333333333298</v>
      </c>
      <c r="K33" s="322"/>
      <c r="L33" s="322"/>
      <c r="M33" s="322"/>
      <c r="N33" s="322"/>
      <c r="O33" s="327" t="str">
        <f>AF14</f>
        <v>VfR Sölde</v>
      </c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98" t="s">
        <v>25</v>
      </c>
      <c r="AF33" s="329" t="str">
        <f>O23</f>
        <v>Tuspo Saarn</v>
      </c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6"/>
      <c r="AV33" s="317">
        <v>0</v>
      </c>
      <c r="AW33" s="318"/>
      <c r="AX33" s="145" t="s">
        <v>20</v>
      </c>
      <c r="AY33" s="318">
        <v>1</v>
      </c>
      <c r="AZ33" s="319"/>
      <c r="BA33" s="214"/>
      <c r="BB33" s="215"/>
      <c r="BC33" s="591">
        <f t="shared" ref="BC33:BC35" si="76">BC32+1</f>
        <v>3</v>
      </c>
      <c r="BD33" s="592"/>
      <c r="BE33" s="593" t="str">
        <f t="shared" si="71"/>
        <v>TSC Eintracht 48/95 I</v>
      </c>
      <c r="BF33" s="593"/>
      <c r="BG33" s="593"/>
      <c r="BH33" s="593"/>
      <c r="BI33" s="593"/>
      <c r="BJ33" s="593"/>
      <c r="BK33" s="593"/>
      <c r="BL33" s="593"/>
      <c r="BM33" s="593"/>
      <c r="BN33" s="593"/>
      <c r="BO33" s="593"/>
      <c r="BP33" s="593"/>
      <c r="BQ33" s="594">
        <f t="shared" si="72"/>
        <v>6</v>
      </c>
      <c r="BR33" s="595"/>
      <c r="BS33" s="596"/>
      <c r="BT33" s="595">
        <f t="shared" si="73"/>
        <v>7</v>
      </c>
      <c r="BU33" s="595"/>
      <c r="BV33" s="230" t="s">
        <v>20</v>
      </c>
      <c r="BW33" s="595">
        <f t="shared" si="74"/>
        <v>8</v>
      </c>
      <c r="BX33" s="595"/>
      <c r="BY33" s="594">
        <f t="shared" si="75"/>
        <v>-1</v>
      </c>
      <c r="BZ33" s="595"/>
      <c r="CA33" s="596"/>
      <c r="CB33" s="135">
        <v>3</v>
      </c>
      <c r="CC33" s="135"/>
      <c r="CD33" s="135"/>
      <c r="CE33" s="135"/>
      <c r="CF33" s="135"/>
      <c r="CG33" s="135"/>
      <c r="CH33" s="134">
        <f t="shared" si="1"/>
        <v>0</v>
      </c>
      <c r="CI33" s="169" t="s">
        <v>20</v>
      </c>
      <c r="CJ33" s="134" t="str">
        <f t="shared" si="0"/>
        <v>0</v>
      </c>
      <c r="CK33" s="134" t="s">
        <v>126</v>
      </c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 t="s">
        <v>20</v>
      </c>
      <c r="CY33" s="134">
        <f t="shared" si="3"/>
        <v>3</v>
      </c>
      <c r="CZ33" s="182"/>
      <c r="DA33" s="232" t="str">
        <f>'Zwischen- &amp; Platzierungsrunde'!AG27</f>
        <v>SC Berchum</v>
      </c>
      <c r="DB33" s="134">
        <f t="shared" si="59"/>
        <v>1</v>
      </c>
      <c r="DC33" s="172">
        <f t="shared" si="60"/>
        <v>1</v>
      </c>
      <c r="DD33" s="173">
        <f t="shared" si="61"/>
        <v>0</v>
      </c>
      <c r="DE33" s="172">
        <f t="shared" si="62"/>
        <v>0</v>
      </c>
      <c r="DF33" s="173">
        <f t="shared" si="63"/>
        <v>1</v>
      </c>
      <c r="DG33" s="172">
        <f t="shared" si="64"/>
        <v>2</v>
      </c>
      <c r="DH33" s="177">
        <f t="shared" si="65"/>
        <v>2</v>
      </c>
      <c r="DI33" s="174">
        <f t="shared" si="66"/>
        <v>0</v>
      </c>
      <c r="DJ33" s="174">
        <f t="shared" si="67"/>
        <v>3</v>
      </c>
      <c r="DK33" s="174">
        <f t="shared" si="68"/>
        <v>-3</v>
      </c>
      <c r="DL33" s="175">
        <f>DH33+DK33/100+DI33/10000+3/100000</f>
        <v>1.9700299999999999</v>
      </c>
      <c r="DM33" s="174">
        <f t="shared" si="69"/>
        <v>4</v>
      </c>
      <c r="DN33" s="178" t="str">
        <f t="shared" si="70"/>
        <v>SC Berchum</v>
      </c>
      <c r="DO33" s="174"/>
      <c r="DP33" s="135"/>
      <c r="DQ33" s="135"/>
    </row>
    <row r="34" spans="1:121" s="53" customFormat="1">
      <c r="A34" s="320">
        <f t="shared" si="2"/>
        <v>105</v>
      </c>
      <c r="B34" s="321"/>
      <c r="C34" s="321"/>
      <c r="D34" s="322">
        <f t="shared" si="16"/>
        <v>3</v>
      </c>
      <c r="E34" s="322"/>
      <c r="F34" s="322"/>
      <c r="G34" s="322">
        <f t="shared" si="18"/>
        <v>5</v>
      </c>
      <c r="H34" s="322"/>
      <c r="I34" s="322"/>
      <c r="J34" s="323">
        <f>J33</f>
        <v>0.48958333333333298</v>
      </c>
      <c r="K34" s="322"/>
      <c r="L34" s="322"/>
      <c r="M34" s="322"/>
      <c r="N34" s="322"/>
      <c r="O34" s="327" t="str">
        <f>O13</f>
        <v>SpVg Hagen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98" t="s">
        <v>25</v>
      </c>
      <c r="AF34" s="329" t="str">
        <f>O14</f>
        <v>DJK/VfL Giesenkirchen</v>
      </c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6"/>
      <c r="AV34" s="317">
        <v>2</v>
      </c>
      <c r="AW34" s="318"/>
      <c r="AX34" s="145" t="s">
        <v>20</v>
      </c>
      <c r="AY34" s="318">
        <v>1</v>
      </c>
      <c r="AZ34" s="319"/>
      <c r="BA34" s="214"/>
      <c r="BB34" s="215"/>
      <c r="BC34" s="591">
        <f t="shared" si="76"/>
        <v>4</v>
      </c>
      <c r="BD34" s="592"/>
      <c r="BE34" s="593" t="str">
        <f t="shared" si="71"/>
        <v>SV Langschede</v>
      </c>
      <c r="BF34" s="593"/>
      <c r="BG34" s="593"/>
      <c r="BH34" s="593"/>
      <c r="BI34" s="593"/>
      <c r="BJ34" s="593"/>
      <c r="BK34" s="593"/>
      <c r="BL34" s="593"/>
      <c r="BM34" s="593"/>
      <c r="BN34" s="593"/>
      <c r="BO34" s="593"/>
      <c r="BP34" s="593"/>
      <c r="BQ34" s="594">
        <f t="shared" si="72"/>
        <v>1</v>
      </c>
      <c r="BR34" s="595"/>
      <c r="BS34" s="596"/>
      <c r="BT34" s="595">
        <f t="shared" si="73"/>
        <v>1</v>
      </c>
      <c r="BU34" s="595"/>
      <c r="BV34" s="230" t="s">
        <v>20</v>
      </c>
      <c r="BW34" s="595">
        <f t="shared" si="74"/>
        <v>7</v>
      </c>
      <c r="BX34" s="595"/>
      <c r="BY34" s="594">
        <f t="shared" si="75"/>
        <v>-6</v>
      </c>
      <c r="BZ34" s="595"/>
      <c r="CA34" s="596"/>
      <c r="CB34" s="135">
        <v>4</v>
      </c>
      <c r="CC34" s="135"/>
      <c r="CD34" s="135"/>
      <c r="CE34" s="135"/>
      <c r="CF34" s="135"/>
      <c r="CG34" s="135"/>
      <c r="CH34" s="134">
        <f t="shared" si="1"/>
        <v>3</v>
      </c>
      <c r="CI34" s="169" t="s">
        <v>20</v>
      </c>
      <c r="CJ34" s="134" t="str">
        <f t="shared" si="0"/>
        <v>0</v>
      </c>
      <c r="CK34" s="134" t="s">
        <v>126</v>
      </c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 t="s">
        <v>20</v>
      </c>
      <c r="CY34" s="134">
        <f t="shared" si="3"/>
        <v>0</v>
      </c>
      <c r="CZ34" s="182"/>
      <c r="DA34" s="232" t="str">
        <f>'Zwischen- &amp; Platzierungsrunde'!AG28</f>
        <v>Preußen Werl</v>
      </c>
      <c r="DB34" s="134">
        <f t="shared" si="59"/>
        <v>0</v>
      </c>
      <c r="DC34" s="172">
        <f t="shared" si="60"/>
        <v>1</v>
      </c>
      <c r="DD34" s="173">
        <f t="shared" si="61"/>
        <v>0</v>
      </c>
      <c r="DE34" s="172">
        <f t="shared" si="62"/>
        <v>0</v>
      </c>
      <c r="DF34" s="173">
        <f t="shared" si="63"/>
        <v>2</v>
      </c>
      <c r="DG34" s="172">
        <f t="shared" si="64"/>
        <v>1</v>
      </c>
      <c r="DH34" s="177">
        <f t="shared" si="65"/>
        <v>1</v>
      </c>
      <c r="DI34" s="174">
        <f t="shared" si="66"/>
        <v>0</v>
      </c>
      <c r="DJ34" s="174">
        <f t="shared" si="67"/>
        <v>3</v>
      </c>
      <c r="DK34" s="174">
        <f t="shared" si="68"/>
        <v>-3</v>
      </c>
      <c r="DL34" s="175">
        <f>DH34+DK34/100+DI34/10000+2/100000</f>
        <v>0.97001999999999999</v>
      </c>
      <c r="DM34" s="174">
        <f t="shared" si="69"/>
        <v>5</v>
      </c>
      <c r="DN34" s="178" t="str">
        <f t="shared" si="70"/>
        <v>Preußen Werl</v>
      </c>
      <c r="DO34" s="160"/>
      <c r="DP34" s="135"/>
      <c r="DQ34" s="135"/>
    </row>
    <row r="35" spans="1:121" s="53" customFormat="1" ht="15.75" thickBot="1">
      <c r="A35" s="382">
        <f t="shared" si="2"/>
        <v>106</v>
      </c>
      <c r="B35" s="383"/>
      <c r="C35" s="383"/>
      <c r="D35" s="384">
        <f t="shared" si="16"/>
        <v>1</v>
      </c>
      <c r="E35" s="384"/>
      <c r="F35" s="384"/>
      <c r="G35" s="384">
        <f t="shared" si="18"/>
        <v>1</v>
      </c>
      <c r="H35" s="384"/>
      <c r="I35" s="384"/>
      <c r="J35" s="385">
        <f>J32+'Zwischen- &amp; Platzierungsrunde'!$N$14+'Zwischen- &amp; Platzierungsrunde'!$AC$14</f>
        <v>0.49999999999999961</v>
      </c>
      <c r="K35" s="384"/>
      <c r="L35" s="384"/>
      <c r="M35" s="384"/>
      <c r="N35" s="384"/>
      <c r="O35" s="386" t="str">
        <f>AF5</f>
        <v>TuS Ennepetal</v>
      </c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115" t="s">
        <v>25</v>
      </c>
      <c r="AF35" s="388" t="str">
        <f>AF6</f>
        <v>Hombrucher SV</v>
      </c>
      <c r="AG35" s="558"/>
      <c r="AH35" s="558"/>
      <c r="AI35" s="558"/>
      <c r="AJ35" s="558"/>
      <c r="AK35" s="558"/>
      <c r="AL35" s="558"/>
      <c r="AM35" s="558"/>
      <c r="AN35" s="558"/>
      <c r="AO35" s="558"/>
      <c r="AP35" s="558"/>
      <c r="AQ35" s="558"/>
      <c r="AR35" s="558"/>
      <c r="AS35" s="558"/>
      <c r="AT35" s="558"/>
      <c r="AU35" s="559"/>
      <c r="AV35" s="390">
        <v>0</v>
      </c>
      <c r="AW35" s="391"/>
      <c r="AX35" s="146" t="s">
        <v>20</v>
      </c>
      <c r="AY35" s="391">
        <v>2</v>
      </c>
      <c r="AZ35" s="392"/>
      <c r="BA35" s="214"/>
      <c r="BB35" s="215"/>
      <c r="BC35" s="603">
        <f t="shared" si="76"/>
        <v>5</v>
      </c>
      <c r="BD35" s="604"/>
      <c r="BE35" s="605" t="str">
        <f t="shared" si="71"/>
        <v>TSC Eintracht 48/95 II</v>
      </c>
      <c r="BF35" s="605"/>
      <c r="BG35" s="605"/>
      <c r="BH35" s="605"/>
      <c r="BI35" s="605"/>
      <c r="BJ35" s="605"/>
      <c r="BK35" s="605"/>
      <c r="BL35" s="605"/>
      <c r="BM35" s="605"/>
      <c r="BN35" s="605"/>
      <c r="BO35" s="605"/>
      <c r="BP35" s="605"/>
      <c r="BQ35" s="606">
        <f t="shared" si="72"/>
        <v>1</v>
      </c>
      <c r="BR35" s="607"/>
      <c r="BS35" s="608"/>
      <c r="BT35" s="607">
        <f t="shared" si="73"/>
        <v>3</v>
      </c>
      <c r="BU35" s="607"/>
      <c r="BV35" s="227" t="s">
        <v>20</v>
      </c>
      <c r="BW35" s="607">
        <f t="shared" si="74"/>
        <v>11</v>
      </c>
      <c r="BX35" s="607"/>
      <c r="BY35" s="606">
        <f t="shared" si="75"/>
        <v>-8</v>
      </c>
      <c r="BZ35" s="607"/>
      <c r="CA35" s="608"/>
      <c r="CB35" s="135">
        <v>5</v>
      </c>
      <c r="CC35" s="135"/>
      <c r="CD35" s="135"/>
      <c r="CE35" s="135"/>
      <c r="CF35" s="135"/>
      <c r="CG35" s="135"/>
      <c r="CH35" s="134">
        <f t="shared" si="1"/>
        <v>0</v>
      </c>
      <c r="CI35" s="169" t="s">
        <v>20</v>
      </c>
      <c r="CJ35" s="134" t="str">
        <f t="shared" si="0"/>
        <v>0</v>
      </c>
      <c r="CK35" s="134" t="s">
        <v>126</v>
      </c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 t="s">
        <v>20</v>
      </c>
      <c r="CY35" s="134">
        <f t="shared" si="3"/>
        <v>3</v>
      </c>
      <c r="CZ35" s="182"/>
      <c r="DA35" s="232"/>
      <c r="DB35" s="134"/>
      <c r="DC35" s="172"/>
      <c r="DD35" s="173"/>
      <c r="DE35" s="172"/>
      <c r="DF35" s="173"/>
      <c r="DG35" s="172"/>
      <c r="DH35" s="177"/>
      <c r="DI35" s="174"/>
      <c r="DJ35" s="174"/>
      <c r="DK35" s="174"/>
      <c r="DL35" s="175"/>
      <c r="DM35" s="174"/>
      <c r="DN35" s="178"/>
      <c r="DO35" s="160"/>
      <c r="DP35" s="135"/>
      <c r="DQ35" s="135"/>
    </row>
    <row r="36" spans="1:121" s="53" customFormat="1">
      <c r="A36" s="382">
        <f t="shared" si="2"/>
        <v>107</v>
      </c>
      <c r="B36" s="383"/>
      <c r="C36" s="383"/>
      <c r="D36" s="384">
        <f t="shared" si="16"/>
        <v>2</v>
      </c>
      <c r="E36" s="384"/>
      <c r="F36" s="384"/>
      <c r="G36" s="384">
        <f t="shared" si="18"/>
        <v>1</v>
      </c>
      <c r="H36" s="384"/>
      <c r="I36" s="384"/>
      <c r="J36" s="385">
        <f t="shared" ref="J36:J37" si="77">J35</f>
        <v>0.49999999999999961</v>
      </c>
      <c r="K36" s="384"/>
      <c r="L36" s="384"/>
      <c r="M36" s="384"/>
      <c r="N36" s="384"/>
      <c r="O36" s="386" t="str">
        <f>O6</f>
        <v>SG Wattenscheid 09</v>
      </c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115" t="s">
        <v>25</v>
      </c>
      <c r="AF36" s="388" t="str">
        <f>O15</f>
        <v>SV Burgaltendorf</v>
      </c>
      <c r="AG36" s="558"/>
      <c r="AH36" s="558"/>
      <c r="AI36" s="558"/>
      <c r="AJ36" s="558"/>
      <c r="AK36" s="558"/>
      <c r="AL36" s="558"/>
      <c r="AM36" s="558"/>
      <c r="AN36" s="558"/>
      <c r="AO36" s="558"/>
      <c r="AP36" s="558"/>
      <c r="AQ36" s="558"/>
      <c r="AR36" s="558"/>
      <c r="AS36" s="558"/>
      <c r="AT36" s="558"/>
      <c r="AU36" s="559"/>
      <c r="AV36" s="390">
        <v>6</v>
      </c>
      <c r="AW36" s="391"/>
      <c r="AX36" s="146" t="s">
        <v>20</v>
      </c>
      <c r="AY36" s="391">
        <v>0</v>
      </c>
      <c r="AZ36" s="392"/>
      <c r="BA36" s="214"/>
      <c r="BB36" s="215"/>
      <c r="BC36" s="228"/>
      <c r="BD36" s="228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9"/>
      <c r="BW36" s="222"/>
      <c r="BX36" s="222"/>
      <c r="BY36" s="222"/>
      <c r="BZ36" s="222"/>
      <c r="CA36" s="222"/>
      <c r="CB36" s="226"/>
      <c r="CC36" s="226"/>
      <c r="CD36" s="135"/>
      <c r="CE36" s="135"/>
      <c r="CF36" s="135"/>
      <c r="CG36" s="135"/>
      <c r="CH36" s="134">
        <f t="shared" si="1"/>
        <v>3</v>
      </c>
      <c r="CI36" s="169" t="s">
        <v>20</v>
      </c>
      <c r="CJ36" s="134" t="str">
        <f t="shared" si="0"/>
        <v>0</v>
      </c>
      <c r="CK36" s="134" t="s">
        <v>126</v>
      </c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 t="s">
        <v>20</v>
      </c>
      <c r="CY36" s="134">
        <f t="shared" si="3"/>
        <v>0</v>
      </c>
      <c r="CZ36" s="182"/>
      <c r="DA36" s="174"/>
      <c r="DB36" s="172"/>
      <c r="DC36" s="172"/>
      <c r="DD36" s="172"/>
      <c r="DE36" s="172"/>
      <c r="DF36" s="172"/>
      <c r="DG36" s="172"/>
      <c r="DH36" s="172"/>
      <c r="DI36" s="174"/>
      <c r="DJ36" s="174"/>
      <c r="DK36" s="174"/>
      <c r="DL36" s="175"/>
      <c r="DM36" s="174"/>
      <c r="DN36" s="174"/>
      <c r="DO36" s="160"/>
      <c r="DP36" s="135"/>
      <c r="DQ36" s="135"/>
    </row>
    <row r="37" spans="1:121" s="53" customFormat="1" ht="15.75" thickBot="1">
      <c r="A37" s="382">
        <f t="shared" si="2"/>
        <v>108</v>
      </c>
      <c r="B37" s="383"/>
      <c r="C37" s="383"/>
      <c r="D37" s="384">
        <f t="shared" si="16"/>
        <v>3</v>
      </c>
      <c r="E37" s="384"/>
      <c r="F37" s="384"/>
      <c r="G37" s="384">
        <f t="shared" si="18"/>
        <v>2</v>
      </c>
      <c r="H37" s="384"/>
      <c r="I37" s="384"/>
      <c r="J37" s="385">
        <f t="shared" si="77"/>
        <v>0.49999999999999961</v>
      </c>
      <c r="K37" s="384"/>
      <c r="L37" s="384"/>
      <c r="M37" s="384"/>
      <c r="N37" s="384"/>
      <c r="O37" s="386" t="str">
        <f>AF7</f>
        <v>VfB Speldorf</v>
      </c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115" t="s">
        <v>25</v>
      </c>
      <c r="AF37" s="388" t="str">
        <f>AF8</f>
        <v>TuSEM Essen</v>
      </c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9"/>
      <c r="AV37" s="390">
        <v>1</v>
      </c>
      <c r="AW37" s="391"/>
      <c r="AX37" s="146" t="s">
        <v>20</v>
      </c>
      <c r="AY37" s="391">
        <v>1</v>
      </c>
      <c r="AZ37" s="392"/>
      <c r="BA37" s="214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135"/>
      <c r="CC37" s="135"/>
      <c r="CD37" s="135"/>
      <c r="CE37" s="135"/>
      <c r="CF37" s="135"/>
      <c r="CG37" s="135"/>
      <c r="CH37" s="134">
        <f t="shared" si="1"/>
        <v>1</v>
      </c>
      <c r="CI37" s="169" t="s">
        <v>20</v>
      </c>
      <c r="CJ37" s="134" t="str">
        <f t="shared" si="0"/>
        <v>0</v>
      </c>
      <c r="CK37" s="134" t="s">
        <v>126</v>
      </c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 t="s">
        <v>20</v>
      </c>
      <c r="CY37" s="134">
        <f t="shared" si="3"/>
        <v>1</v>
      </c>
      <c r="CZ37" s="182"/>
      <c r="DA37" s="171" t="s">
        <v>37</v>
      </c>
      <c r="DB37" s="134"/>
      <c r="DC37" s="172"/>
      <c r="DD37" s="173"/>
      <c r="DE37" s="172"/>
      <c r="DF37" s="173"/>
      <c r="DG37" s="172"/>
      <c r="DH37" s="173" t="s">
        <v>28</v>
      </c>
      <c r="DI37" s="174" t="s">
        <v>29</v>
      </c>
      <c r="DJ37" s="174"/>
      <c r="DK37" s="174" t="s">
        <v>30</v>
      </c>
      <c r="DL37" s="175"/>
      <c r="DM37" s="174"/>
      <c r="DN37" s="174"/>
      <c r="DO37" s="160"/>
      <c r="DP37" s="135"/>
      <c r="DQ37" s="135"/>
    </row>
    <row r="38" spans="1:121" s="53" customFormat="1" ht="15.75" thickBot="1">
      <c r="A38" s="320">
        <f t="shared" si="2"/>
        <v>109</v>
      </c>
      <c r="B38" s="321"/>
      <c r="C38" s="321"/>
      <c r="D38" s="322">
        <f t="shared" si="16"/>
        <v>1</v>
      </c>
      <c r="E38" s="322"/>
      <c r="F38" s="322"/>
      <c r="G38" s="322">
        <f t="shared" si="18"/>
        <v>2</v>
      </c>
      <c r="H38" s="322"/>
      <c r="I38" s="322"/>
      <c r="J38" s="323">
        <f>J35+'Zwischen- &amp; Platzierungsrunde'!$N$14+'Zwischen- &amp; Platzierungsrunde'!$AC$14</f>
        <v>0.5104166666666663</v>
      </c>
      <c r="K38" s="322"/>
      <c r="L38" s="322"/>
      <c r="M38" s="322"/>
      <c r="N38" s="322"/>
      <c r="O38" s="327" t="str">
        <f>O8</f>
        <v>BV Westfalia Wickede 1910 e.V.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98" t="s">
        <v>25</v>
      </c>
      <c r="AF38" s="329" t="str">
        <f>O17</f>
        <v>SW Silschede</v>
      </c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6"/>
      <c r="AV38" s="317">
        <v>0</v>
      </c>
      <c r="AW38" s="318"/>
      <c r="AX38" s="145" t="s">
        <v>20</v>
      </c>
      <c r="AY38" s="318">
        <v>1</v>
      </c>
      <c r="AZ38" s="319"/>
      <c r="BA38" s="214"/>
      <c r="BB38" s="215"/>
      <c r="BC38" s="609" t="str">
        <f>AB75</f>
        <v>Gruppe 4</v>
      </c>
      <c r="BD38" s="610"/>
      <c r="BE38" s="610"/>
      <c r="BF38" s="610"/>
      <c r="BG38" s="610"/>
      <c r="BH38" s="610"/>
      <c r="BI38" s="610"/>
      <c r="BJ38" s="610"/>
      <c r="BK38" s="610"/>
      <c r="BL38" s="610"/>
      <c r="BM38" s="610"/>
      <c r="BN38" s="610"/>
      <c r="BO38" s="610"/>
      <c r="BP38" s="610"/>
      <c r="BQ38" s="576" t="s">
        <v>28</v>
      </c>
      <c r="BR38" s="577"/>
      <c r="BS38" s="578"/>
      <c r="BT38" s="577" t="s">
        <v>29</v>
      </c>
      <c r="BU38" s="577"/>
      <c r="BV38" s="577"/>
      <c r="BW38" s="577"/>
      <c r="BX38" s="577"/>
      <c r="BY38" s="576" t="s">
        <v>30</v>
      </c>
      <c r="BZ38" s="577"/>
      <c r="CA38" s="578"/>
      <c r="CB38" s="135"/>
      <c r="CC38" s="135"/>
      <c r="CD38" s="135"/>
      <c r="CE38" s="135"/>
      <c r="CF38" s="135"/>
      <c r="CG38" s="135"/>
      <c r="CH38" s="134">
        <f t="shared" si="1"/>
        <v>0</v>
      </c>
      <c r="CI38" s="169" t="s">
        <v>20</v>
      </c>
      <c r="CJ38" s="134" t="str">
        <f t="shared" si="0"/>
        <v>0</v>
      </c>
      <c r="CK38" s="134" t="s">
        <v>126</v>
      </c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 t="s">
        <v>20</v>
      </c>
      <c r="CY38" s="134">
        <f t="shared" si="3"/>
        <v>3</v>
      </c>
      <c r="CZ38" s="182"/>
      <c r="DA38" s="232" t="str">
        <f>'Zwischen- &amp; Platzierungsrunde'!D37</f>
        <v>SpVg Hagen</v>
      </c>
      <c r="DB38" s="134">
        <f>SUMIF(O:O,DA38,CH:CH)</f>
        <v>3</v>
      </c>
      <c r="DC38" s="172">
        <f>SUMIF(AF:AF,DA38,CY:CY)</f>
        <v>4</v>
      </c>
      <c r="DD38" s="173">
        <f>SUMIF(O:O,DA38,AV:AV)</f>
        <v>2</v>
      </c>
      <c r="DE38" s="172">
        <f>SUMIF(AF:AF,DA38,AY:AY)</f>
        <v>1</v>
      </c>
      <c r="DF38" s="173">
        <f>SUMIF(O:O,DA38,AY:AY)</f>
        <v>5</v>
      </c>
      <c r="DG38" s="172">
        <f>SUMIF(AF:AF,DA38,AV:AV)</f>
        <v>0</v>
      </c>
      <c r="DH38" s="177">
        <f>DB38+DC38</f>
        <v>7</v>
      </c>
      <c r="DI38" s="174">
        <f>DD38+DE38</f>
        <v>3</v>
      </c>
      <c r="DJ38" s="174">
        <f>DF38+DG38</f>
        <v>5</v>
      </c>
      <c r="DK38" s="174">
        <f>DI38-DJ38</f>
        <v>-2</v>
      </c>
      <c r="DL38" s="175">
        <f>DH38+DK38/100+DI38/10000+6/100000</f>
        <v>6.980360000000001</v>
      </c>
      <c r="DM38" s="174">
        <f>RANK(DL38,$DL$38:$DL$43,0)</f>
        <v>3</v>
      </c>
      <c r="DN38" s="178" t="str">
        <f>DA38</f>
        <v>SpVg Hagen</v>
      </c>
      <c r="DO38" s="160"/>
      <c r="DP38" s="135"/>
      <c r="DQ38" s="135"/>
    </row>
    <row r="39" spans="1:121" s="53" customFormat="1">
      <c r="A39" s="320">
        <f t="shared" si="2"/>
        <v>110</v>
      </c>
      <c r="B39" s="321"/>
      <c r="C39" s="321"/>
      <c r="D39" s="322">
        <f t="shared" si="16"/>
        <v>2</v>
      </c>
      <c r="E39" s="322"/>
      <c r="F39" s="322"/>
      <c r="G39" s="322">
        <f t="shared" si="18"/>
        <v>3</v>
      </c>
      <c r="H39" s="322"/>
      <c r="I39" s="322"/>
      <c r="J39" s="323">
        <f>J38</f>
        <v>0.5104166666666663</v>
      </c>
      <c r="K39" s="322"/>
      <c r="L39" s="322"/>
      <c r="M39" s="322"/>
      <c r="N39" s="322"/>
      <c r="O39" s="327" t="str">
        <f>AF9</f>
        <v>TSC Eintracht 48/95 II</v>
      </c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98" t="s">
        <v>25</v>
      </c>
      <c r="AF39" s="329" t="str">
        <f>AF10</f>
        <v>SV Langschede</v>
      </c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6"/>
      <c r="AV39" s="317">
        <v>1</v>
      </c>
      <c r="AW39" s="318"/>
      <c r="AX39" s="145" t="s">
        <v>20</v>
      </c>
      <c r="AY39" s="318">
        <v>1</v>
      </c>
      <c r="AZ39" s="319"/>
      <c r="BA39" s="214"/>
      <c r="BB39" s="215"/>
      <c r="BC39" s="579">
        <v>1</v>
      </c>
      <c r="BD39" s="580"/>
      <c r="BE39" s="581" t="str">
        <f>IF(ISBLANK($AY$11),"",VLOOKUP(CB39,$DM$30:$DN$35,2,0))</f>
        <v>RW Essen</v>
      </c>
      <c r="BF39" s="581"/>
      <c r="BG39" s="581"/>
      <c r="BH39" s="581"/>
      <c r="BI39" s="581"/>
      <c r="BJ39" s="581"/>
      <c r="BK39" s="581"/>
      <c r="BL39" s="581"/>
      <c r="BM39" s="581"/>
      <c r="BN39" s="581"/>
      <c r="BO39" s="581"/>
      <c r="BP39" s="581"/>
      <c r="BQ39" s="582">
        <f>IF(ISBLANK($AY$11),"",VLOOKUP(BE39,$DA$30:$DK$35,8,0))</f>
        <v>12</v>
      </c>
      <c r="BR39" s="583"/>
      <c r="BS39" s="584"/>
      <c r="BT39" s="583">
        <f>IF(ISBLANK($AY$11),"",VLOOKUP(BE39,$DA$30:$DK$35,9,0))</f>
        <v>4</v>
      </c>
      <c r="BU39" s="583"/>
      <c r="BV39" s="218" t="s">
        <v>20</v>
      </c>
      <c r="BW39" s="583">
        <f>IF(ISBLANK($AY$11),"",VLOOKUP(BE39,$DA$30:$DK$35,10,0))</f>
        <v>0</v>
      </c>
      <c r="BX39" s="583"/>
      <c r="BY39" s="582">
        <f>IF(ISBLANK($AY$11),"",VLOOKUP(BE39,$DA$30:$DK$35,11,0))</f>
        <v>4</v>
      </c>
      <c r="BZ39" s="583"/>
      <c r="CA39" s="584"/>
      <c r="CB39" s="135">
        <v>1</v>
      </c>
      <c r="CC39" s="135"/>
      <c r="CD39" s="135"/>
      <c r="CE39" s="135"/>
      <c r="CF39" s="135"/>
      <c r="CG39" s="135"/>
      <c r="CH39" s="134">
        <f t="shared" si="1"/>
        <v>1</v>
      </c>
      <c r="CI39" s="169" t="s">
        <v>20</v>
      </c>
      <c r="CJ39" s="134" t="str">
        <f t="shared" si="0"/>
        <v>0</v>
      </c>
      <c r="CK39" s="134" t="s">
        <v>126</v>
      </c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 t="s">
        <v>20</v>
      </c>
      <c r="CY39" s="134">
        <f t="shared" si="3"/>
        <v>1</v>
      </c>
      <c r="CZ39" s="182"/>
      <c r="DA39" s="232" t="str">
        <f>'Zwischen- &amp; Platzierungsrunde'!D38</f>
        <v>VfK Weddinghofen</v>
      </c>
      <c r="DB39" s="134">
        <f t="shared" ref="DB39:DB42" si="78">SUMIF(O:O,DA39,CH:CH)</f>
        <v>4</v>
      </c>
      <c r="DC39" s="172">
        <f t="shared" ref="DC39:DC42" si="79">SUMIF(AF:AF,DA39,CY:CY)</f>
        <v>6</v>
      </c>
      <c r="DD39" s="173">
        <f t="shared" ref="DD39:DD42" si="80">SUMIF(O:O,DA39,AV:AV)</f>
        <v>4</v>
      </c>
      <c r="DE39" s="172">
        <f t="shared" ref="DE39:DE42" si="81">SUMIF(AF:AF,DA39,AY:AY)</f>
        <v>8</v>
      </c>
      <c r="DF39" s="173">
        <f t="shared" ref="DF39:DF42" si="82">SUMIF(O:O,DA39,AY:AY)</f>
        <v>0</v>
      </c>
      <c r="DG39" s="172">
        <f t="shared" ref="DG39:DG42" si="83">SUMIF(AF:AF,DA39,AV:AV)</f>
        <v>2</v>
      </c>
      <c r="DH39" s="177">
        <f t="shared" ref="DH39:DH42" si="84">DB39+DC39</f>
        <v>10</v>
      </c>
      <c r="DI39" s="174">
        <f t="shared" ref="DI39:DI42" si="85">DD39+DE39</f>
        <v>12</v>
      </c>
      <c r="DJ39" s="174">
        <f t="shared" ref="DJ39:DJ42" si="86">DF39+DG39</f>
        <v>2</v>
      </c>
      <c r="DK39" s="174">
        <f t="shared" ref="DK39:DK42" si="87">DI39-DJ39</f>
        <v>10</v>
      </c>
      <c r="DL39" s="175">
        <f>DH39+DK39/100+DI39/10000+5/100000</f>
        <v>10.10125</v>
      </c>
      <c r="DM39" s="174">
        <f t="shared" ref="DM39:DM42" si="88">RANK(DL39,$DL$38:$DL$43,0)</f>
        <v>1</v>
      </c>
      <c r="DN39" s="178" t="str">
        <f t="shared" ref="DN39:DN42" si="89">DA39</f>
        <v>VfK Weddinghofen</v>
      </c>
      <c r="DO39" s="160"/>
      <c r="DP39" s="135"/>
      <c r="DQ39" s="135"/>
    </row>
    <row r="40" spans="1:121" s="53" customFormat="1">
      <c r="A40" s="320">
        <f t="shared" si="2"/>
        <v>111</v>
      </c>
      <c r="B40" s="321"/>
      <c r="C40" s="321"/>
      <c r="D40" s="322">
        <f t="shared" si="16"/>
        <v>3</v>
      </c>
      <c r="E40" s="322"/>
      <c r="F40" s="322"/>
      <c r="G40" s="322">
        <f t="shared" si="18"/>
        <v>3</v>
      </c>
      <c r="H40" s="322"/>
      <c r="I40" s="322"/>
      <c r="J40" s="323">
        <f>J39</f>
        <v>0.5104166666666663</v>
      </c>
      <c r="K40" s="322"/>
      <c r="L40" s="322"/>
      <c r="M40" s="322"/>
      <c r="N40" s="322"/>
      <c r="O40" s="327" t="str">
        <f>O10</f>
        <v>TSC Eintracht 48/95 I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98" t="s">
        <v>25</v>
      </c>
      <c r="AF40" s="329" t="str">
        <f>O19</f>
        <v>SC Lüdenscheid</v>
      </c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6"/>
      <c r="AV40" s="317">
        <v>0</v>
      </c>
      <c r="AW40" s="318"/>
      <c r="AX40" s="145" t="s">
        <v>20</v>
      </c>
      <c r="AY40" s="318">
        <v>3</v>
      </c>
      <c r="AZ40" s="319"/>
      <c r="BA40" s="214"/>
      <c r="BB40" s="215"/>
      <c r="BC40" s="585">
        <f>BC39+1</f>
        <v>2</v>
      </c>
      <c r="BD40" s="586"/>
      <c r="BE40" s="587" t="str">
        <f t="shared" ref="BE40:BE43" si="90">IF(ISBLANK($AY$11),"",VLOOKUP(CB40,$DM$30:$DN$35,2,0))</f>
        <v>Westfalia Rhynern</v>
      </c>
      <c r="BF40" s="587"/>
      <c r="BG40" s="587"/>
      <c r="BH40" s="587"/>
      <c r="BI40" s="587"/>
      <c r="BJ40" s="587"/>
      <c r="BK40" s="587"/>
      <c r="BL40" s="587"/>
      <c r="BM40" s="587"/>
      <c r="BN40" s="587"/>
      <c r="BO40" s="587"/>
      <c r="BP40" s="587"/>
      <c r="BQ40" s="588">
        <f t="shared" ref="BQ40:BQ43" si="91">IF(ISBLANK($AY$11),"",VLOOKUP(BE40,$DA$30:$DK$35,8,0))</f>
        <v>9</v>
      </c>
      <c r="BR40" s="589"/>
      <c r="BS40" s="590"/>
      <c r="BT40" s="589">
        <f t="shared" ref="BT40:BT43" si="92">IF(ISBLANK($AY$11),"",VLOOKUP(BE40,$DA$30:$DK$35,9,0))</f>
        <v>4</v>
      </c>
      <c r="BU40" s="589"/>
      <c r="BV40" s="219" t="s">
        <v>20</v>
      </c>
      <c r="BW40" s="589">
        <f t="shared" ref="BW40:BW43" si="93">IF(ISBLANK($AY$11),"",VLOOKUP(BE40,$DA$30:$DK$35,10,0))</f>
        <v>1</v>
      </c>
      <c r="BX40" s="589"/>
      <c r="BY40" s="588">
        <f t="shared" ref="BY40:BY43" si="94">IF(ISBLANK($AY$11),"",VLOOKUP(BE40,$DA$30:$DK$35,11,0))</f>
        <v>3</v>
      </c>
      <c r="BZ40" s="589"/>
      <c r="CA40" s="590"/>
      <c r="CB40" s="135">
        <v>2</v>
      </c>
      <c r="CC40" s="135"/>
      <c r="CD40" s="135"/>
      <c r="CE40" s="135"/>
      <c r="CF40" s="135"/>
      <c r="CG40" s="135"/>
      <c r="CH40" s="134">
        <f t="shared" si="1"/>
        <v>0</v>
      </c>
      <c r="CI40" s="169" t="s">
        <v>20</v>
      </c>
      <c r="CJ40" s="134" t="str">
        <f t="shared" si="0"/>
        <v>0</v>
      </c>
      <c r="CK40" s="134" t="s">
        <v>126</v>
      </c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 t="s">
        <v>20</v>
      </c>
      <c r="CY40" s="134">
        <f t="shared" si="3"/>
        <v>3</v>
      </c>
      <c r="CZ40" s="182"/>
      <c r="DA40" s="232" t="str">
        <f>'Zwischen- &amp; Platzierungsrunde'!D39</f>
        <v>DJK/VfL Giesenkirchen</v>
      </c>
      <c r="DB40" s="134">
        <f t="shared" si="78"/>
        <v>3</v>
      </c>
      <c r="DC40" s="172">
        <f t="shared" si="79"/>
        <v>1</v>
      </c>
      <c r="DD40" s="173">
        <f t="shared" si="80"/>
        <v>2</v>
      </c>
      <c r="DE40" s="172">
        <f t="shared" si="81"/>
        <v>1</v>
      </c>
      <c r="DF40" s="173">
        <f t="shared" si="82"/>
        <v>1</v>
      </c>
      <c r="DG40" s="172">
        <f t="shared" si="83"/>
        <v>2</v>
      </c>
      <c r="DH40" s="177">
        <f t="shared" si="84"/>
        <v>4</v>
      </c>
      <c r="DI40" s="174">
        <f t="shared" si="85"/>
        <v>3</v>
      </c>
      <c r="DJ40" s="174">
        <f t="shared" si="86"/>
        <v>3</v>
      </c>
      <c r="DK40" s="174">
        <f t="shared" si="87"/>
        <v>0</v>
      </c>
      <c r="DL40" s="175">
        <f>DH40+DK40/100+DI40/10000+4/100000</f>
        <v>4.0003400000000005</v>
      </c>
      <c r="DM40" s="174">
        <f t="shared" si="88"/>
        <v>4</v>
      </c>
      <c r="DN40" s="178" t="str">
        <f t="shared" si="89"/>
        <v>DJK/VfL Giesenkirchen</v>
      </c>
      <c r="DO40" s="160"/>
      <c r="DP40" s="135"/>
      <c r="DQ40" s="135"/>
    </row>
    <row r="41" spans="1:121" s="53" customFormat="1">
      <c r="A41" s="382">
        <f t="shared" si="2"/>
        <v>112</v>
      </c>
      <c r="B41" s="383"/>
      <c r="C41" s="383"/>
      <c r="D41" s="384">
        <f t="shared" si="16"/>
        <v>1</v>
      </c>
      <c r="E41" s="384"/>
      <c r="F41" s="384"/>
      <c r="G41" s="384">
        <f t="shared" si="18"/>
        <v>4</v>
      </c>
      <c r="H41" s="384"/>
      <c r="I41" s="384"/>
      <c r="J41" s="385">
        <f>J38+'Zwischen- &amp; Platzierungsrunde'!$N$14+'Zwischen- &amp; Platzierungsrunde'!$AC$14</f>
        <v>0.52083333333333293</v>
      </c>
      <c r="K41" s="384"/>
      <c r="L41" s="384"/>
      <c r="M41" s="384"/>
      <c r="N41" s="384"/>
      <c r="O41" s="386" t="str">
        <f>AF11</f>
        <v>FC Herdecke-Ende</v>
      </c>
      <c r="P41" s="558"/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115" t="s">
        <v>25</v>
      </c>
      <c r="AF41" s="388" t="str">
        <f>AF12</f>
        <v>SC Berchum</v>
      </c>
      <c r="AG41" s="558"/>
      <c r="AH41" s="558"/>
      <c r="AI41" s="558"/>
      <c r="AJ41" s="558"/>
      <c r="AK41" s="558"/>
      <c r="AL41" s="558"/>
      <c r="AM41" s="558"/>
      <c r="AN41" s="558"/>
      <c r="AO41" s="558"/>
      <c r="AP41" s="558"/>
      <c r="AQ41" s="558"/>
      <c r="AR41" s="558"/>
      <c r="AS41" s="558"/>
      <c r="AT41" s="558"/>
      <c r="AU41" s="559"/>
      <c r="AV41" s="390">
        <v>0</v>
      </c>
      <c r="AW41" s="391"/>
      <c r="AX41" s="146" t="s">
        <v>20</v>
      </c>
      <c r="AY41" s="391">
        <v>0</v>
      </c>
      <c r="AZ41" s="392"/>
      <c r="BA41" s="214"/>
      <c r="BB41" s="215"/>
      <c r="BC41" s="591">
        <f t="shared" ref="BC41:BC43" si="95">BC40+1</f>
        <v>3</v>
      </c>
      <c r="BD41" s="592"/>
      <c r="BE41" s="593" t="str">
        <f t="shared" si="90"/>
        <v>FC Herdecke-Ende</v>
      </c>
      <c r="BF41" s="593"/>
      <c r="BG41" s="593"/>
      <c r="BH41" s="593"/>
      <c r="BI41" s="593"/>
      <c r="BJ41" s="593"/>
      <c r="BK41" s="593"/>
      <c r="BL41" s="593"/>
      <c r="BM41" s="593"/>
      <c r="BN41" s="593"/>
      <c r="BO41" s="593"/>
      <c r="BP41" s="593"/>
      <c r="BQ41" s="594">
        <f t="shared" si="91"/>
        <v>4</v>
      </c>
      <c r="BR41" s="595"/>
      <c r="BS41" s="596"/>
      <c r="BT41" s="595">
        <f t="shared" si="92"/>
        <v>1</v>
      </c>
      <c r="BU41" s="595"/>
      <c r="BV41" s="230" t="s">
        <v>20</v>
      </c>
      <c r="BW41" s="595">
        <f t="shared" si="93"/>
        <v>2</v>
      </c>
      <c r="BX41" s="595"/>
      <c r="BY41" s="594">
        <f t="shared" si="94"/>
        <v>-1</v>
      </c>
      <c r="BZ41" s="595"/>
      <c r="CA41" s="596"/>
      <c r="CB41" s="135">
        <v>3</v>
      </c>
      <c r="CC41" s="135"/>
      <c r="CD41" s="135"/>
      <c r="CE41" s="135"/>
      <c r="CF41" s="135"/>
      <c r="CG41" s="135"/>
      <c r="CH41" s="134">
        <f t="shared" si="1"/>
        <v>1</v>
      </c>
      <c r="CI41" s="169" t="s">
        <v>20</v>
      </c>
      <c r="CJ41" s="134" t="str">
        <f t="shared" si="0"/>
        <v>0</v>
      </c>
      <c r="CK41" s="134" t="s">
        <v>126</v>
      </c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 t="s">
        <v>20</v>
      </c>
      <c r="CY41" s="134">
        <f t="shared" si="3"/>
        <v>1</v>
      </c>
      <c r="CZ41" s="182"/>
      <c r="DA41" s="232" t="str">
        <f>'Zwischen- &amp; Platzierungsrunde'!D40</f>
        <v>VfR Sölde</v>
      </c>
      <c r="DB41" s="134">
        <f t="shared" si="78"/>
        <v>0</v>
      </c>
      <c r="DC41" s="172">
        <f t="shared" si="79"/>
        <v>0</v>
      </c>
      <c r="DD41" s="173">
        <f t="shared" si="80"/>
        <v>0</v>
      </c>
      <c r="DE41" s="172">
        <f t="shared" si="81"/>
        <v>0</v>
      </c>
      <c r="DF41" s="173">
        <f t="shared" si="82"/>
        <v>2</v>
      </c>
      <c r="DG41" s="172">
        <f t="shared" si="83"/>
        <v>6</v>
      </c>
      <c r="DH41" s="177">
        <f t="shared" si="84"/>
        <v>0</v>
      </c>
      <c r="DI41" s="174">
        <f t="shared" si="85"/>
        <v>0</v>
      </c>
      <c r="DJ41" s="174">
        <f t="shared" si="86"/>
        <v>8</v>
      </c>
      <c r="DK41" s="174">
        <f t="shared" si="87"/>
        <v>-8</v>
      </c>
      <c r="DL41" s="175">
        <f>DH41+DK41/100+DI41/10000+3/100000</f>
        <v>-7.9969999999999999E-2</v>
      </c>
      <c r="DM41" s="174">
        <f t="shared" si="88"/>
        <v>5</v>
      </c>
      <c r="DN41" s="178" t="str">
        <f t="shared" si="89"/>
        <v>VfR Sölde</v>
      </c>
      <c r="DO41" s="160"/>
      <c r="DP41" s="135"/>
      <c r="DQ41" s="135"/>
    </row>
    <row r="42" spans="1:121" s="53" customFormat="1">
      <c r="A42" s="382">
        <f t="shared" si="2"/>
        <v>113</v>
      </c>
      <c r="B42" s="383"/>
      <c r="C42" s="383"/>
      <c r="D42" s="384">
        <f t="shared" si="16"/>
        <v>2</v>
      </c>
      <c r="E42" s="384"/>
      <c r="F42" s="384"/>
      <c r="G42" s="384">
        <f t="shared" si="18"/>
        <v>4</v>
      </c>
      <c r="H42" s="384"/>
      <c r="I42" s="384"/>
      <c r="J42" s="385">
        <f t="shared" ref="J42:J43" si="96">J41</f>
        <v>0.52083333333333293</v>
      </c>
      <c r="K42" s="384"/>
      <c r="L42" s="384"/>
      <c r="M42" s="384"/>
      <c r="N42" s="384"/>
      <c r="O42" s="386" t="str">
        <f>O12</f>
        <v>Westfalia Rhynern</v>
      </c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115" t="s">
        <v>25</v>
      </c>
      <c r="AF42" s="388" t="str">
        <f>O21</f>
        <v>Preußen Werl</v>
      </c>
      <c r="AG42" s="558"/>
      <c r="AH42" s="558"/>
      <c r="AI42" s="558"/>
      <c r="AJ42" s="558"/>
      <c r="AK42" s="558"/>
      <c r="AL42" s="558"/>
      <c r="AM42" s="558"/>
      <c r="AN42" s="558"/>
      <c r="AO42" s="558"/>
      <c r="AP42" s="558"/>
      <c r="AQ42" s="558"/>
      <c r="AR42" s="558"/>
      <c r="AS42" s="558"/>
      <c r="AT42" s="558"/>
      <c r="AU42" s="559"/>
      <c r="AV42" s="390">
        <v>1</v>
      </c>
      <c r="AW42" s="391"/>
      <c r="AX42" s="146" t="s">
        <v>20</v>
      </c>
      <c r="AY42" s="391">
        <v>0</v>
      </c>
      <c r="AZ42" s="392"/>
      <c r="BA42" s="214"/>
      <c r="BB42" s="215"/>
      <c r="BC42" s="591">
        <f t="shared" si="95"/>
        <v>4</v>
      </c>
      <c r="BD42" s="592"/>
      <c r="BE42" s="593" t="str">
        <f t="shared" si="90"/>
        <v>SC Berchum</v>
      </c>
      <c r="BF42" s="593"/>
      <c r="BG42" s="593"/>
      <c r="BH42" s="593"/>
      <c r="BI42" s="593"/>
      <c r="BJ42" s="593"/>
      <c r="BK42" s="593"/>
      <c r="BL42" s="593"/>
      <c r="BM42" s="593"/>
      <c r="BN42" s="593"/>
      <c r="BO42" s="593"/>
      <c r="BP42" s="593"/>
      <c r="BQ42" s="594">
        <f t="shared" si="91"/>
        <v>2</v>
      </c>
      <c r="BR42" s="595"/>
      <c r="BS42" s="596"/>
      <c r="BT42" s="595">
        <f t="shared" si="92"/>
        <v>0</v>
      </c>
      <c r="BU42" s="595"/>
      <c r="BV42" s="230" t="s">
        <v>20</v>
      </c>
      <c r="BW42" s="595">
        <f t="shared" si="93"/>
        <v>3</v>
      </c>
      <c r="BX42" s="595"/>
      <c r="BY42" s="594">
        <f t="shared" si="94"/>
        <v>-3</v>
      </c>
      <c r="BZ42" s="595"/>
      <c r="CA42" s="596"/>
      <c r="CB42" s="135">
        <v>4</v>
      </c>
      <c r="CC42" s="135"/>
      <c r="CD42" s="135"/>
      <c r="CE42" s="135"/>
      <c r="CF42" s="135"/>
      <c r="CG42" s="135"/>
      <c r="CH42" s="134">
        <f t="shared" si="1"/>
        <v>3</v>
      </c>
      <c r="CI42" s="169" t="s">
        <v>20</v>
      </c>
      <c r="CJ42" s="134" t="str">
        <f t="shared" si="0"/>
        <v>0</v>
      </c>
      <c r="CK42" s="134" t="s">
        <v>126</v>
      </c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 t="s">
        <v>20</v>
      </c>
      <c r="CY42" s="134">
        <f t="shared" si="3"/>
        <v>0</v>
      </c>
      <c r="CZ42" s="182"/>
      <c r="DA42" s="232" t="str">
        <f>'Zwischen- &amp; Platzierungsrunde'!D41</f>
        <v>Tuspo Saarn</v>
      </c>
      <c r="DB42" s="134">
        <f t="shared" si="78"/>
        <v>1</v>
      </c>
      <c r="DC42" s="172">
        <f t="shared" si="79"/>
        <v>6</v>
      </c>
      <c r="DD42" s="173">
        <f t="shared" si="80"/>
        <v>2</v>
      </c>
      <c r="DE42" s="172">
        <f t="shared" si="81"/>
        <v>2</v>
      </c>
      <c r="DF42" s="173">
        <f t="shared" si="82"/>
        <v>4</v>
      </c>
      <c r="DG42" s="172">
        <f t="shared" si="83"/>
        <v>0</v>
      </c>
      <c r="DH42" s="177">
        <f t="shared" si="84"/>
        <v>7</v>
      </c>
      <c r="DI42" s="174">
        <f t="shared" si="85"/>
        <v>4</v>
      </c>
      <c r="DJ42" s="174">
        <f t="shared" si="86"/>
        <v>4</v>
      </c>
      <c r="DK42" s="174">
        <f t="shared" si="87"/>
        <v>0</v>
      </c>
      <c r="DL42" s="175">
        <f>DH42+DK42/100+DI42/10000+2/100000</f>
        <v>7.0004200000000001</v>
      </c>
      <c r="DM42" s="174">
        <f t="shared" si="88"/>
        <v>2</v>
      </c>
      <c r="DN42" s="178" t="str">
        <f t="shared" si="89"/>
        <v>Tuspo Saarn</v>
      </c>
      <c r="DO42" s="160"/>
      <c r="DP42" s="135"/>
      <c r="DQ42" s="135"/>
    </row>
    <row r="43" spans="1:121" s="53" customFormat="1" ht="15.75" thickBot="1">
      <c r="A43" s="382">
        <f t="shared" si="2"/>
        <v>114</v>
      </c>
      <c r="B43" s="383"/>
      <c r="C43" s="383"/>
      <c r="D43" s="384">
        <f t="shared" si="16"/>
        <v>3</v>
      </c>
      <c r="E43" s="384"/>
      <c r="F43" s="384"/>
      <c r="G43" s="384">
        <f t="shared" si="18"/>
        <v>5</v>
      </c>
      <c r="H43" s="384"/>
      <c r="I43" s="384"/>
      <c r="J43" s="385">
        <f t="shared" si="96"/>
        <v>0.52083333333333293</v>
      </c>
      <c r="K43" s="384"/>
      <c r="L43" s="384"/>
      <c r="M43" s="384"/>
      <c r="N43" s="384"/>
      <c r="O43" s="386" t="str">
        <f>AF13</f>
        <v>VfK Weddinghofen</v>
      </c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115" t="s">
        <v>25</v>
      </c>
      <c r="AF43" s="388" t="str">
        <f>AF14</f>
        <v>VfR Sölde</v>
      </c>
      <c r="AG43" s="558"/>
      <c r="AH43" s="558"/>
      <c r="AI43" s="558"/>
      <c r="AJ43" s="558"/>
      <c r="AK43" s="558"/>
      <c r="AL43" s="558"/>
      <c r="AM43" s="558"/>
      <c r="AN43" s="558"/>
      <c r="AO43" s="558"/>
      <c r="AP43" s="558"/>
      <c r="AQ43" s="558"/>
      <c r="AR43" s="558"/>
      <c r="AS43" s="558"/>
      <c r="AT43" s="558"/>
      <c r="AU43" s="559"/>
      <c r="AV43" s="390">
        <v>4</v>
      </c>
      <c r="AW43" s="391"/>
      <c r="AX43" s="146" t="s">
        <v>20</v>
      </c>
      <c r="AY43" s="391">
        <v>0</v>
      </c>
      <c r="AZ43" s="392"/>
      <c r="BA43" s="214"/>
      <c r="BB43" s="215"/>
      <c r="BC43" s="603">
        <f t="shared" si="95"/>
        <v>5</v>
      </c>
      <c r="BD43" s="604"/>
      <c r="BE43" s="605" t="str">
        <f t="shared" si="90"/>
        <v>Preußen Werl</v>
      </c>
      <c r="BF43" s="605"/>
      <c r="BG43" s="605"/>
      <c r="BH43" s="605"/>
      <c r="BI43" s="605"/>
      <c r="BJ43" s="605"/>
      <c r="BK43" s="605"/>
      <c r="BL43" s="605"/>
      <c r="BM43" s="605"/>
      <c r="BN43" s="605"/>
      <c r="BO43" s="605"/>
      <c r="BP43" s="605"/>
      <c r="BQ43" s="606">
        <f t="shared" si="91"/>
        <v>1</v>
      </c>
      <c r="BR43" s="607"/>
      <c r="BS43" s="608"/>
      <c r="BT43" s="607">
        <f t="shared" si="92"/>
        <v>0</v>
      </c>
      <c r="BU43" s="607"/>
      <c r="BV43" s="227" t="s">
        <v>20</v>
      </c>
      <c r="BW43" s="607">
        <f t="shared" si="93"/>
        <v>3</v>
      </c>
      <c r="BX43" s="607"/>
      <c r="BY43" s="606">
        <f t="shared" si="94"/>
        <v>-3</v>
      </c>
      <c r="BZ43" s="607"/>
      <c r="CA43" s="608"/>
      <c r="CB43" s="135">
        <v>5</v>
      </c>
      <c r="CC43" s="135"/>
      <c r="CD43" s="135"/>
      <c r="CE43" s="135"/>
      <c r="CF43" s="135"/>
      <c r="CG43" s="135"/>
      <c r="CH43" s="134">
        <f t="shared" si="1"/>
        <v>3</v>
      </c>
      <c r="CI43" s="169" t="s">
        <v>20</v>
      </c>
      <c r="CJ43" s="134" t="str">
        <f t="shared" si="0"/>
        <v>0</v>
      </c>
      <c r="CK43" s="134" t="s">
        <v>126</v>
      </c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 t="s">
        <v>20</v>
      </c>
      <c r="CY43" s="134">
        <f t="shared" si="3"/>
        <v>0</v>
      </c>
      <c r="CZ43" s="182"/>
      <c r="DA43" s="170"/>
      <c r="DB43" s="155"/>
      <c r="DC43" s="158"/>
      <c r="DD43" s="159"/>
      <c r="DE43" s="158"/>
      <c r="DF43" s="159"/>
      <c r="DG43" s="181"/>
      <c r="DH43" s="159"/>
      <c r="DI43" s="181"/>
      <c r="DJ43" s="160"/>
      <c r="DK43" s="160"/>
      <c r="DL43" s="160"/>
      <c r="DM43" s="161"/>
      <c r="DN43" s="160"/>
      <c r="DO43" s="160"/>
      <c r="DP43" s="135"/>
      <c r="DQ43" s="135"/>
    </row>
    <row r="44" spans="1:121" s="53" customFormat="1">
      <c r="A44" s="320">
        <f t="shared" si="2"/>
        <v>115</v>
      </c>
      <c r="B44" s="321"/>
      <c r="C44" s="321"/>
      <c r="D44" s="322">
        <f t="shared" si="16"/>
        <v>1</v>
      </c>
      <c r="E44" s="322"/>
      <c r="F44" s="322"/>
      <c r="G44" s="322">
        <f t="shared" si="18"/>
        <v>5</v>
      </c>
      <c r="H44" s="322"/>
      <c r="I44" s="322"/>
      <c r="J44" s="323">
        <f>J41+'Zwischen- &amp; Platzierungsrunde'!$N$14+'Zwischen- &amp; Platzierungsrunde'!$AC$14</f>
        <v>0.53124999999999956</v>
      </c>
      <c r="K44" s="322"/>
      <c r="L44" s="322"/>
      <c r="M44" s="322"/>
      <c r="N44" s="322"/>
      <c r="O44" s="327" t="str">
        <f>O14</f>
        <v>DJK/VfL Giesenkirchen</v>
      </c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98" t="s">
        <v>25</v>
      </c>
      <c r="AF44" s="329" t="str">
        <f>O23</f>
        <v>Tuspo Saarn</v>
      </c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6"/>
      <c r="AV44" s="317">
        <v>0</v>
      </c>
      <c r="AW44" s="318"/>
      <c r="AX44" s="145" t="s">
        <v>20</v>
      </c>
      <c r="AY44" s="318">
        <v>1</v>
      </c>
      <c r="AZ44" s="319"/>
      <c r="BA44" s="214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135"/>
      <c r="CC44" s="135"/>
      <c r="CD44" s="135"/>
      <c r="CE44" s="135"/>
      <c r="CF44" s="135"/>
      <c r="CG44" s="135"/>
      <c r="CH44" s="134">
        <f t="shared" si="1"/>
        <v>0</v>
      </c>
      <c r="CI44" s="169" t="s">
        <v>20</v>
      </c>
      <c r="CJ44" s="134" t="str">
        <f t="shared" si="0"/>
        <v>0</v>
      </c>
      <c r="CK44" s="134" t="s">
        <v>126</v>
      </c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 t="s">
        <v>20</v>
      </c>
      <c r="CY44" s="134">
        <f t="shared" si="3"/>
        <v>3</v>
      </c>
      <c r="CZ44" s="182"/>
      <c r="DA44" s="170"/>
      <c r="DB44" s="155"/>
      <c r="DC44" s="158"/>
      <c r="DD44" s="159"/>
      <c r="DE44" s="158"/>
      <c r="DF44" s="159"/>
      <c r="DG44" s="181"/>
      <c r="DH44" s="159"/>
      <c r="DI44" s="181"/>
      <c r="DJ44" s="160"/>
      <c r="DK44" s="160"/>
      <c r="DL44" s="160"/>
      <c r="DM44" s="161"/>
      <c r="DN44" s="160"/>
      <c r="DO44" s="160"/>
      <c r="DP44" s="135"/>
      <c r="DQ44" s="135"/>
    </row>
    <row r="45" spans="1:121" s="53" customFormat="1" ht="15.75" thickBot="1">
      <c r="A45" s="320">
        <f t="shared" si="2"/>
        <v>116</v>
      </c>
      <c r="B45" s="321"/>
      <c r="C45" s="321"/>
      <c r="D45" s="322">
        <f t="shared" si="16"/>
        <v>2</v>
      </c>
      <c r="E45" s="322"/>
      <c r="F45" s="322"/>
      <c r="G45" s="322">
        <f t="shared" si="18"/>
        <v>1</v>
      </c>
      <c r="H45" s="322"/>
      <c r="I45" s="322"/>
      <c r="J45" s="323">
        <f>J44</f>
        <v>0.53124999999999956</v>
      </c>
      <c r="K45" s="322"/>
      <c r="L45" s="322"/>
      <c r="M45" s="322"/>
      <c r="N45" s="322"/>
      <c r="O45" s="327" t="str">
        <f>AF6</f>
        <v>Hombrucher SV</v>
      </c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98" t="s">
        <v>25</v>
      </c>
      <c r="AF45" s="329" t="str">
        <f>O5</f>
        <v>BV Borussia Dortmund</v>
      </c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6"/>
      <c r="AV45" s="317">
        <v>0</v>
      </c>
      <c r="AW45" s="318"/>
      <c r="AX45" s="145" t="s">
        <v>20</v>
      </c>
      <c r="AY45" s="318">
        <v>5</v>
      </c>
      <c r="AZ45" s="319"/>
      <c r="BA45" s="214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135"/>
      <c r="CC45" s="135"/>
      <c r="CD45" s="135"/>
      <c r="CE45" s="135"/>
      <c r="CF45" s="135"/>
      <c r="CG45" s="135"/>
      <c r="CH45" s="134">
        <f t="shared" si="1"/>
        <v>0</v>
      </c>
      <c r="CI45" s="169" t="s">
        <v>20</v>
      </c>
      <c r="CJ45" s="134" t="str">
        <f t="shared" si="0"/>
        <v>0</v>
      </c>
      <c r="CK45" s="134" t="s">
        <v>126</v>
      </c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 t="s">
        <v>20</v>
      </c>
      <c r="CY45" s="134">
        <f t="shared" si="3"/>
        <v>3</v>
      </c>
      <c r="CZ45" s="182"/>
      <c r="DA45" s="170"/>
      <c r="DB45" s="155"/>
      <c r="DC45" s="158"/>
      <c r="DD45" s="159"/>
      <c r="DE45" s="158"/>
      <c r="DF45" s="159"/>
      <c r="DG45" s="181"/>
      <c r="DH45" s="159"/>
      <c r="DI45" s="181"/>
      <c r="DJ45" s="160"/>
      <c r="DK45" s="160"/>
      <c r="DL45" s="160"/>
      <c r="DM45" s="161"/>
      <c r="DN45" s="160"/>
      <c r="DO45" s="160"/>
      <c r="DP45" s="135"/>
      <c r="DQ45" s="135"/>
    </row>
    <row r="46" spans="1:121" s="53" customFormat="1" ht="15.75" thickBot="1">
      <c r="A46" s="320">
        <f t="shared" si="2"/>
        <v>117</v>
      </c>
      <c r="B46" s="321"/>
      <c r="C46" s="321"/>
      <c r="D46" s="322">
        <f t="shared" si="16"/>
        <v>3</v>
      </c>
      <c r="E46" s="322"/>
      <c r="F46" s="322"/>
      <c r="G46" s="322">
        <f t="shared" si="18"/>
        <v>1</v>
      </c>
      <c r="H46" s="322"/>
      <c r="I46" s="322"/>
      <c r="J46" s="323">
        <f>J45</f>
        <v>0.53124999999999956</v>
      </c>
      <c r="K46" s="322"/>
      <c r="L46" s="322"/>
      <c r="M46" s="322"/>
      <c r="N46" s="322"/>
      <c r="O46" s="327" t="str">
        <f>O15</f>
        <v>SV Burgaltendorf</v>
      </c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98" t="s">
        <v>25</v>
      </c>
      <c r="AF46" s="329" t="str">
        <f>AF5</f>
        <v>TuS Ennepetal</v>
      </c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6"/>
      <c r="AV46" s="317">
        <v>0</v>
      </c>
      <c r="AW46" s="318"/>
      <c r="AX46" s="145" t="s">
        <v>20</v>
      </c>
      <c r="AY46" s="318">
        <v>3</v>
      </c>
      <c r="AZ46" s="319"/>
      <c r="BA46" s="214"/>
      <c r="BB46" s="215"/>
      <c r="BC46" s="609" t="str">
        <f>B86</f>
        <v>Gruppe 5</v>
      </c>
      <c r="BD46" s="610"/>
      <c r="BE46" s="610"/>
      <c r="BF46" s="610"/>
      <c r="BG46" s="610"/>
      <c r="BH46" s="610"/>
      <c r="BI46" s="610"/>
      <c r="BJ46" s="610"/>
      <c r="BK46" s="610"/>
      <c r="BL46" s="610"/>
      <c r="BM46" s="610"/>
      <c r="BN46" s="610"/>
      <c r="BO46" s="610"/>
      <c r="BP46" s="610"/>
      <c r="BQ46" s="576" t="s">
        <v>28</v>
      </c>
      <c r="BR46" s="577"/>
      <c r="BS46" s="578"/>
      <c r="BT46" s="577" t="s">
        <v>29</v>
      </c>
      <c r="BU46" s="577"/>
      <c r="BV46" s="577"/>
      <c r="BW46" s="577"/>
      <c r="BX46" s="577"/>
      <c r="BY46" s="576" t="s">
        <v>30</v>
      </c>
      <c r="BZ46" s="577"/>
      <c r="CA46" s="578"/>
      <c r="CB46" s="135"/>
      <c r="CC46" s="135"/>
      <c r="CD46" s="135"/>
      <c r="CE46" s="135"/>
      <c r="CF46" s="135"/>
      <c r="CG46" s="135"/>
      <c r="CH46" s="134">
        <f t="shared" si="1"/>
        <v>0</v>
      </c>
      <c r="CI46" s="169" t="s">
        <v>20</v>
      </c>
      <c r="CJ46" s="134" t="str">
        <f t="shared" si="0"/>
        <v>0</v>
      </c>
      <c r="CK46" s="134" t="s">
        <v>126</v>
      </c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 t="s">
        <v>20</v>
      </c>
      <c r="CY46" s="134">
        <f t="shared" si="3"/>
        <v>3</v>
      </c>
      <c r="CZ46" s="182"/>
      <c r="DA46" s="170"/>
      <c r="DB46" s="155"/>
      <c r="DC46" s="158"/>
      <c r="DD46" s="159"/>
      <c r="DE46" s="158"/>
      <c r="DF46" s="159"/>
      <c r="DG46" s="181"/>
      <c r="DH46" s="159"/>
      <c r="DI46" s="181"/>
      <c r="DJ46" s="160"/>
      <c r="DK46" s="160"/>
      <c r="DL46" s="160"/>
      <c r="DM46" s="161"/>
      <c r="DN46" s="160"/>
      <c r="DO46" s="160"/>
      <c r="DP46" s="135"/>
      <c r="DQ46" s="135"/>
    </row>
    <row r="47" spans="1:121" s="53" customFormat="1">
      <c r="A47" s="382">
        <f t="shared" si="2"/>
        <v>118</v>
      </c>
      <c r="B47" s="383"/>
      <c r="C47" s="383"/>
      <c r="D47" s="384">
        <f t="shared" si="16"/>
        <v>1</v>
      </c>
      <c r="E47" s="384"/>
      <c r="F47" s="384"/>
      <c r="G47" s="384">
        <f t="shared" si="18"/>
        <v>2</v>
      </c>
      <c r="H47" s="384"/>
      <c r="I47" s="384"/>
      <c r="J47" s="385">
        <f>J44+'Zwischen- &amp; Platzierungsrunde'!$N$14+'Zwischen- &amp; Platzierungsrunde'!$AC$14</f>
        <v>0.54166666666666619</v>
      </c>
      <c r="K47" s="384"/>
      <c r="L47" s="384"/>
      <c r="M47" s="384"/>
      <c r="N47" s="384"/>
      <c r="O47" s="386" t="str">
        <f>AF8</f>
        <v>TuSEM Essen</v>
      </c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115" t="s">
        <v>25</v>
      </c>
      <c r="AF47" s="388" t="str">
        <f>O7</f>
        <v>FC Schalke 04</v>
      </c>
      <c r="AG47" s="558"/>
      <c r="AH47" s="558"/>
      <c r="AI47" s="558"/>
      <c r="AJ47" s="558"/>
      <c r="AK47" s="558"/>
      <c r="AL47" s="558"/>
      <c r="AM47" s="558"/>
      <c r="AN47" s="558"/>
      <c r="AO47" s="558"/>
      <c r="AP47" s="558"/>
      <c r="AQ47" s="558"/>
      <c r="AR47" s="558"/>
      <c r="AS47" s="558"/>
      <c r="AT47" s="558"/>
      <c r="AU47" s="559"/>
      <c r="AV47" s="390">
        <v>0</v>
      </c>
      <c r="AW47" s="391"/>
      <c r="AX47" s="146" t="s">
        <v>20</v>
      </c>
      <c r="AY47" s="391">
        <v>2</v>
      </c>
      <c r="AZ47" s="392"/>
      <c r="BA47" s="214"/>
      <c r="BB47" s="215"/>
      <c r="BC47" s="611">
        <v>1</v>
      </c>
      <c r="BD47" s="612"/>
      <c r="BE47" s="613" t="str">
        <f>IF(ISBLANK($AY$13),"",VLOOKUP(CB47,$DM$38:$DN$43,2,0))</f>
        <v>VfK Weddinghofen</v>
      </c>
      <c r="BF47" s="613"/>
      <c r="BG47" s="613"/>
      <c r="BH47" s="613"/>
      <c r="BI47" s="613"/>
      <c r="BJ47" s="613"/>
      <c r="BK47" s="613"/>
      <c r="BL47" s="613"/>
      <c r="BM47" s="613"/>
      <c r="BN47" s="613"/>
      <c r="BO47" s="613"/>
      <c r="BP47" s="613"/>
      <c r="BQ47" s="614">
        <f>IF(ISBLANK($AY$13),"",VLOOKUP(BE47,$DA$38:$DK$43,8,0))</f>
        <v>10</v>
      </c>
      <c r="BR47" s="615"/>
      <c r="BS47" s="616"/>
      <c r="BT47" s="615">
        <f>IF(ISBLANK($AY$13),"",VLOOKUP(BE47,$DA$38:$DK$43,9,0))</f>
        <v>12</v>
      </c>
      <c r="BU47" s="615"/>
      <c r="BV47" s="231" t="s">
        <v>20</v>
      </c>
      <c r="BW47" s="615">
        <f>IF(ISBLANK($AY$13),"",VLOOKUP(BE47,$DA$38:$DK$43,10,0))</f>
        <v>2</v>
      </c>
      <c r="BX47" s="615"/>
      <c r="BY47" s="614">
        <f>IF(ISBLANK($AY$13),"",VLOOKUP(BE47,$DA$38:$DK$43,11,0))</f>
        <v>10</v>
      </c>
      <c r="BZ47" s="615"/>
      <c r="CA47" s="616"/>
      <c r="CB47" s="135">
        <v>1</v>
      </c>
      <c r="CC47" s="135"/>
      <c r="CD47" s="135"/>
      <c r="CE47" s="135"/>
      <c r="CF47" s="135"/>
      <c r="CG47" s="135"/>
      <c r="CH47" s="134">
        <f t="shared" si="1"/>
        <v>0</v>
      </c>
      <c r="CI47" s="169" t="s">
        <v>20</v>
      </c>
      <c r="CJ47" s="134" t="str">
        <f t="shared" si="0"/>
        <v>0</v>
      </c>
      <c r="CK47" s="134" t="s">
        <v>126</v>
      </c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 t="s">
        <v>20</v>
      </c>
      <c r="CY47" s="134">
        <f t="shared" si="3"/>
        <v>3</v>
      </c>
      <c r="CZ47" s="182"/>
      <c r="DA47" s="170"/>
      <c r="DB47" s="155"/>
      <c r="DC47" s="158"/>
      <c r="DD47" s="159"/>
      <c r="DE47" s="158"/>
      <c r="DF47" s="159"/>
      <c r="DG47" s="181"/>
      <c r="DH47" s="159"/>
      <c r="DI47" s="181"/>
      <c r="DJ47" s="160"/>
      <c r="DK47" s="160"/>
      <c r="DL47" s="160"/>
      <c r="DM47" s="161"/>
      <c r="DN47" s="160"/>
      <c r="DO47" s="160"/>
      <c r="DP47" s="135"/>
      <c r="DQ47" s="135"/>
    </row>
    <row r="48" spans="1:121" s="53" customFormat="1">
      <c r="A48" s="382">
        <f t="shared" si="2"/>
        <v>119</v>
      </c>
      <c r="B48" s="383"/>
      <c r="C48" s="383"/>
      <c r="D48" s="384">
        <f t="shared" si="16"/>
        <v>2</v>
      </c>
      <c r="E48" s="384"/>
      <c r="F48" s="384"/>
      <c r="G48" s="384">
        <f t="shared" si="18"/>
        <v>2</v>
      </c>
      <c r="H48" s="384"/>
      <c r="I48" s="384"/>
      <c r="J48" s="385">
        <f t="shared" ref="J48:J49" si="97">J47</f>
        <v>0.54166666666666619</v>
      </c>
      <c r="K48" s="384"/>
      <c r="L48" s="384"/>
      <c r="M48" s="384"/>
      <c r="N48" s="384"/>
      <c r="O48" s="386" t="str">
        <f>O17</f>
        <v>SW Silschede</v>
      </c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115" t="s">
        <v>25</v>
      </c>
      <c r="AF48" s="388" t="str">
        <f>AF7</f>
        <v>VfB Speldorf</v>
      </c>
      <c r="AG48" s="558"/>
      <c r="AH48" s="558"/>
      <c r="AI48" s="558"/>
      <c r="AJ48" s="558"/>
      <c r="AK48" s="558"/>
      <c r="AL48" s="558"/>
      <c r="AM48" s="558"/>
      <c r="AN48" s="558"/>
      <c r="AO48" s="558"/>
      <c r="AP48" s="558"/>
      <c r="AQ48" s="558"/>
      <c r="AR48" s="558"/>
      <c r="AS48" s="558"/>
      <c r="AT48" s="558"/>
      <c r="AU48" s="559"/>
      <c r="AV48" s="390">
        <v>2</v>
      </c>
      <c r="AW48" s="391"/>
      <c r="AX48" s="213" t="s">
        <v>20</v>
      </c>
      <c r="AY48" s="391">
        <v>0</v>
      </c>
      <c r="AZ48" s="392"/>
      <c r="BA48" s="214"/>
      <c r="BB48" s="215"/>
      <c r="BC48" s="591">
        <f>BC47+1</f>
        <v>2</v>
      </c>
      <c r="BD48" s="592"/>
      <c r="BE48" s="593" t="str">
        <f t="shared" ref="BE48:BE51" si="98">IF(ISBLANK($AY$13),"",VLOOKUP(CB48,$DM$38:$DN$43,2,0))</f>
        <v>Tuspo Saarn</v>
      </c>
      <c r="BF48" s="593"/>
      <c r="BG48" s="593"/>
      <c r="BH48" s="593"/>
      <c r="BI48" s="593"/>
      <c r="BJ48" s="593"/>
      <c r="BK48" s="593"/>
      <c r="BL48" s="593"/>
      <c r="BM48" s="593"/>
      <c r="BN48" s="593"/>
      <c r="BO48" s="593"/>
      <c r="BP48" s="593"/>
      <c r="BQ48" s="594">
        <f t="shared" ref="BQ48:BQ51" si="99">IF(ISBLANK($AY$13),"",VLOOKUP(BE48,$DA$38:$DK$43,8,0))</f>
        <v>7</v>
      </c>
      <c r="BR48" s="595"/>
      <c r="BS48" s="596"/>
      <c r="BT48" s="595">
        <f t="shared" ref="BT48:BT51" si="100">IF(ISBLANK($AY$13),"",VLOOKUP(BE48,$DA$38:$DK$43,9,0))</f>
        <v>4</v>
      </c>
      <c r="BU48" s="595"/>
      <c r="BV48" s="230" t="s">
        <v>20</v>
      </c>
      <c r="BW48" s="595">
        <f t="shared" ref="BW48:BW51" si="101">IF(ISBLANK($AY$13),"",VLOOKUP(BE48,$DA$38:$DK$43,10,0))</f>
        <v>4</v>
      </c>
      <c r="BX48" s="595"/>
      <c r="BY48" s="594">
        <f t="shared" ref="BY48:BY51" si="102">IF(ISBLANK($AY$13),"",VLOOKUP(BE48,$DA$38:$DK$43,11,0))</f>
        <v>0</v>
      </c>
      <c r="BZ48" s="595"/>
      <c r="CA48" s="596"/>
      <c r="CB48" s="135">
        <v>2</v>
      </c>
      <c r="CC48" s="135"/>
      <c r="CD48" s="135"/>
      <c r="CE48" s="135"/>
      <c r="CF48" s="135"/>
      <c r="CG48" s="135"/>
      <c r="CH48" s="134">
        <f t="shared" si="1"/>
        <v>3</v>
      </c>
      <c r="CI48" s="169" t="s">
        <v>20</v>
      </c>
      <c r="CJ48" s="134" t="str">
        <f t="shared" si="0"/>
        <v>0</v>
      </c>
      <c r="CK48" s="134" t="s">
        <v>126</v>
      </c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 t="s">
        <v>20</v>
      </c>
      <c r="CY48" s="134">
        <f t="shared" si="3"/>
        <v>0</v>
      </c>
      <c r="CZ48" s="182"/>
      <c r="DA48" s="170"/>
      <c r="DB48" s="155"/>
      <c r="DC48" s="158"/>
      <c r="DD48" s="159"/>
      <c r="DE48" s="158"/>
      <c r="DF48" s="159"/>
      <c r="DG48" s="181"/>
      <c r="DH48" s="159"/>
      <c r="DI48" s="181"/>
      <c r="DJ48" s="160"/>
      <c r="DK48" s="160"/>
      <c r="DL48" s="160"/>
      <c r="DM48" s="161"/>
      <c r="DN48" s="160"/>
      <c r="DO48" s="160"/>
      <c r="DP48" s="135"/>
      <c r="DQ48" s="135"/>
    </row>
    <row r="49" spans="1:121" s="53" customFormat="1">
      <c r="A49" s="382">
        <f t="shared" si="2"/>
        <v>120</v>
      </c>
      <c r="B49" s="383"/>
      <c r="C49" s="383"/>
      <c r="D49" s="384">
        <f t="shared" si="16"/>
        <v>3</v>
      </c>
      <c r="E49" s="384"/>
      <c r="F49" s="384"/>
      <c r="G49" s="384">
        <f t="shared" si="18"/>
        <v>3</v>
      </c>
      <c r="H49" s="384"/>
      <c r="I49" s="384"/>
      <c r="J49" s="385">
        <f t="shared" si="97"/>
        <v>0.54166666666666619</v>
      </c>
      <c r="K49" s="384"/>
      <c r="L49" s="384"/>
      <c r="M49" s="384"/>
      <c r="N49" s="384"/>
      <c r="O49" s="386" t="str">
        <f>AF10</f>
        <v>SV Langschede</v>
      </c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115" t="s">
        <v>25</v>
      </c>
      <c r="AF49" s="388" t="str">
        <f>O9</f>
        <v>Fortuna Düsseldorf</v>
      </c>
      <c r="AG49" s="558"/>
      <c r="AH49" s="558"/>
      <c r="AI49" s="558"/>
      <c r="AJ49" s="558"/>
      <c r="AK49" s="558"/>
      <c r="AL49" s="558"/>
      <c r="AM49" s="558"/>
      <c r="AN49" s="558"/>
      <c r="AO49" s="558"/>
      <c r="AP49" s="558"/>
      <c r="AQ49" s="558"/>
      <c r="AR49" s="558"/>
      <c r="AS49" s="558"/>
      <c r="AT49" s="558"/>
      <c r="AU49" s="559"/>
      <c r="AV49" s="390">
        <v>0</v>
      </c>
      <c r="AW49" s="391"/>
      <c r="AX49" s="146" t="s">
        <v>20</v>
      </c>
      <c r="AY49" s="391">
        <v>2</v>
      </c>
      <c r="AZ49" s="392"/>
      <c r="BA49" s="214"/>
      <c r="BB49" s="215"/>
      <c r="BC49" s="591">
        <f t="shared" ref="BC49:BC51" si="103">BC48+1</f>
        <v>3</v>
      </c>
      <c r="BD49" s="592"/>
      <c r="BE49" s="593" t="str">
        <f t="shared" si="98"/>
        <v>SpVg Hagen</v>
      </c>
      <c r="BF49" s="593"/>
      <c r="BG49" s="593"/>
      <c r="BH49" s="593"/>
      <c r="BI49" s="593"/>
      <c r="BJ49" s="593"/>
      <c r="BK49" s="593"/>
      <c r="BL49" s="593"/>
      <c r="BM49" s="593"/>
      <c r="BN49" s="593"/>
      <c r="BO49" s="593"/>
      <c r="BP49" s="593"/>
      <c r="BQ49" s="594">
        <f t="shared" si="99"/>
        <v>7</v>
      </c>
      <c r="BR49" s="595"/>
      <c r="BS49" s="596"/>
      <c r="BT49" s="595">
        <f t="shared" si="100"/>
        <v>3</v>
      </c>
      <c r="BU49" s="595"/>
      <c r="BV49" s="230" t="s">
        <v>20</v>
      </c>
      <c r="BW49" s="595">
        <f t="shared" si="101"/>
        <v>5</v>
      </c>
      <c r="BX49" s="595"/>
      <c r="BY49" s="594">
        <f t="shared" si="102"/>
        <v>-2</v>
      </c>
      <c r="BZ49" s="595"/>
      <c r="CA49" s="596"/>
      <c r="CB49" s="135">
        <v>3</v>
      </c>
      <c r="CC49" s="135"/>
      <c r="CD49" s="135"/>
      <c r="CE49" s="135"/>
      <c r="CF49" s="135"/>
      <c r="CG49" s="135"/>
      <c r="CH49" s="134">
        <f t="shared" si="1"/>
        <v>0</v>
      </c>
      <c r="CI49" s="169" t="s">
        <v>20</v>
      </c>
      <c r="CJ49" s="134" t="str">
        <f t="shared" si="0"/>
        <v>0</v>
      </c>
      <c r="CK49" s="134" t="s">
        <v>126</v>
      </c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 t="s">
        <v>20</v>
      </c>
      <c r="CY49" s="134">
        <f t="shared" si="3"/>
        <v>3</v>
      </c>
      <c r="CZ49" s="182"/>
      <c r="DA49" s="170"/>
      <c r="DB49" s="155"/>
      <c r="DC49" s="158"/>
      <c r="DD49" s="159"/>
      <c r="DE49" s="158"/>
      <c r="DF49" s="159"/>
      <c r="DG49" s="181"/>
      <c r="DH49" s="159"/>
      <c r="DI49" s="181"/>
      <c r="DJ49" s="160"/>
      <c r="DK49" s="160"/>
      <c r="DL49" s="160"/>
      <c r="DM49" s="161"/>
      <c r="DN49" s="160"/>
      <c r="DO49" s="160"/>
      <c r="DP49" s="135"/>
      <c r="DQ49" s="135"/>
    </row>
    <row r="50" spans="1:121" s="53" customFormat="1">
      <c r="A50" s="320">
        <f t="shared" si="2"/>
        <v>121</v>
      </c>
      <c r="B50" s="321"/>
      <c r="C50" s="321"/>
      <c r="D50" s="322">
        <f t="shared" si="16"/>
        <v>1</v>
      </c>
      <c r="E50" s="322"/>
      <c r="F50" s="322"/>
      <c r="G50" s="322">
        <f t="shared" si="18"/>
        <v>3</v>
      </c>
      <c r="H50" s="322"/>
      <c r="I50" s="322"/>
      <c r="J50" s="323">
        <f>J47+'Zwischen- &amp; Platzierungsrunde'!$N$14+'Zwischen- &amp; Platzierungsrunde'!$AC$14</f>
        <v>0.55208333333333282</v>
      </c>
      <c r="K50" s="322"/>
      <c r="L50" s="322"/>
      <c r="M50" s="322"/>
      <c r="N50" s="322"/>
      <c r="O50" s="327" t="str">
        <f>O19</f>
        <v>SC Lüdenscheid</v>
      </c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98" t="s">
        <v>25</v>
      </c>
      <c r="AF50" s="329" t="str">
        <f>AF9</f>
        <v>TSC Eintracht 48/95 II</v>
      </c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6"/>
      <c r="AV50" s="317">
        <v>3</v>
      </c>
      <c r="AW50" s="318"/>
      <c r="AX50" s="145" t="s">
        <v>20</v>
      </c>
      <c r="AY50" s="318">
        <v>1</v>
      </c>
      <c r="AZ50" s="319"/>
      <c r="BA50" s="214"/>
      <c r="BB50" s="215"/>
      <c r="BC50" s="591">
        <f t="shared" si="103"/>
        <v>4</v>
      </c>
      <c r="BD50" s="592"/>
      <c r="BE50" s="593" t="str">
        <f t="shared" si="98"/>
        <v>DJK/VfL Giesenkirchen</v>
      </c>
      <c r="BF50" s="593"/>
      <c r="BG50" s="593"/>
      <c r="BH50" s="593"/>
      <c r="BI50" s="593"/>
      <c r="BJ50" s="593"/>
      <c r="BK50" s="593"/>
      <c r="BL50" s="593"/>
      <c r="BM50" s="593"/>
      <c r="BN50" s="593"/>
      <c r="BO50" s="593"/>
      <c r="BP50" s="593"/>
      <c r="BQ50" s="594">
        <f t="shared" si="99"/>
        <v>4</v>
      </c>
      <c r="BR50" s="595"/>
      <c r="BS50" s="596"/>
      <c r="BT50" s="595">
        <f t="shared" si="100"/>
        <v>3</v>
      </c>
      <c r="BU50" s="595"/>
      <c r="BV50" s="230" t="s">
        <v>20</v>
      </c>
      <c r="BW50" s="595">
        <f t="shared" si="101"/>
        <v>3</v>
      </c>
      <c r="BX50" s="595"/>
      <c r="BY50" s="594">
        <f t="shared" si="102"/>
        <v>0</v>
      </c>
      <c r="BZ50" s="595"/>
      <c r="CA50" s="596"/>
      <c r="CB50" s="135">
        <v>4</v>
      </c>
      <c r="CC50" s="135"/>
      <c r="CD50" s="135"/>
      <c r="CE50" s="135"/>
      <c r="CF50" s="135"/>
      <c r="CG50" s="135"/>
      <c r="CH50" s="134">
        <f t="shared" ref="CH50:CH54" si="104">IF(ISBLANK(AY50),"0",IF(AV50&gt;AY50,3,IF(AV50=AY50,1,0)))</f>
        <v>3</v>
      </c>
      <c r="CI50" s="169" t="s">
        <v>20</v>
      </c>
      <c r="CJ50" s="134" t="str">
        <f t="shared" ref="CJ50:CJ54" si="105">IF(ISBLANK(Y50),"0",IF(Y50&gt;V50,3,IF(Y50=V50,1,0)))</f>
        <v>0</v>
      </c>
      <c r="CK50" s="134" t="s">
        <v>126</v>
      </c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 t="s">
        <v>20</v>
      </c>
      <c r="CY50" s="134">
        <f t="shared" ref="CY50:CY54" si="106">IF(ISBLANK(AY50),"0",IF(AY50&gt;AV50,3,IF(AY50=AV50,1,0)))</f>
        <v>0</v>
      </c>
      <c r="CZ50" s="182"/>
      <c r="DA50" s="170"/>
      <c r="DB50" s="155"/>
      <c r="DC50" s="158"/>
      <c r="DD50" s="159"/>
      <c r="DE50" s="158"/>
      <c r="DF50" s="159"/>
      <c r="DG50" s="181"/>
      <c r="DH50" s="159"/>
      <c r="DI50" s="181"/>
      <c r="DJ50" s="160"/>
      <c r="DK50" s="160"/>
      <c r="DL50" s="160"/>
      <c r="DM50" s="161"/>
      <c r="DN50" s="160"/>
      <c r="DO50" s="160"/>
      <c r="DP50" s="135"/>
      <c r="DQ50" s="135"/>
    </row>
    <row r="51" spans="1:121" s="53" customFormat="1" ht="15.75" thickBot="1">
      <c r="A51" s="320">
        <f t="shared" si="2"/>
        <v>122</v>
      </c>
      <c r="B51" s="321"/>
      <c r="C51" s="321"/>
      <c r="D51" s="322">
        <f t="shared" si="16"/>
        <v>2</v>
      </c>
      <c r="E51" s="322"/>
      <c r="F51" s="322"/>
      <c r="G51" s="322">
        <f t="shared" si="18"/>
        <v>4</v>
      </c>
      <c r="H51" s="322"/>
      <c r="I51" s="322"/>
      <c r="J51" s="323">
        <f>J50</f>
        <v>0.55208333333333282</v>
      </c>
      <c r="K51" s="322"/>
      <c r="L51" s="322"/>
      <c r="M51" s="322"/>
      <c r="N51" s="322"/>
      <c r="O51" s="327" t="str">
        <f>AF12</f>
        <v>SC Berchum</v>
      </c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98" t="s">
        <v>25</v>
      </c>
      <c r="AF51" s="329" t="str">
        <f>O11</f>
        <v>RW Essen</v>
      </c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6"/>
      <c r="AV51" s="317">
        <v>0</v>
      </c>
      <c r="AW51" s="318"/>
      <c r="AX51" s="145" t="s">
        <v>20</v>
      </c>
      <c r="AY51" s="318">
        <v>1</v>
      </c>
      <c r="AZ51" s="319"/>
      <c r="BA51" s="215"/>
      <c r="BB51" s="215"/>
      <c r="BC51" s="603">
        <f t="shared" si="103"/>
        <v>5</v>
      </c>
      <c r="BD51" s="604"/>
      <c r="BE51" s="605" t="str">
        <f t="shared" si="98"/>
        <v>VfR Sölde</v>
      </c>
      <c r="BF51" s="605"/>
      <c r="BG51" s="605"/>
      <c r="BH51" s="605"/>
      <c r="BI51" s="605"/>
      <c r="BJ51" s="605"/>
      <c r="BK51" s="605"/>
      <c r="BL51" s="605"/>
      <c r="BM51" s="605"/>
      <c r="BN51" s="605"/>
      <c r="BO51" s="605"/>
      <c r="BP51" s="605"/>
      <c r="BQ51" s="606">
        <f t="shared" si="99"/>
        <v>0</v>
      </c>
      <c r="BR51" s="607"/>
      <c r="BS51" s="608"/>
      <c r="BT51" s="607">
        <f t="shared" si="100"/>
        <v>0</v>
      </c>
      <c r="BU51" s="607"/>
      <c r="BV51" s="227" t="s">
        <v>20</v>
      </c>
      <c r="BW51" s="607">
        <f t="shared" si="101"/>
        <v>8</v>
      </c>
      <c r="BX51" s="607"/>
      <c r="BY51" s="606">
        <f t="shared" si="102"/>
        <v>-8</v>
      </c>
      <c r="BZ51" s="607"/>
      <c r="CA51" s="608"/>
      <c r="CB51" s="135">
        <v>5</v>
      </c>
      <c r="CC51" s="135"/>
      <c r="CD51" s="135"/>
      <c r="CE51" s="135"/>
      <c r="CF51" s="135"/>
      <c r="CG51" s="135"/>
      <c r="CH51" s="134">
        <f t="shared" si="104"/>
        <v>0</v>
      </c>
      <c r="CI51" s="169" t="s">
        <v>20</v>
      </c>
      <c r="CJ51" s="134" t="str">
        <f t="shared" si="105"/>
        <v>0</v>
      </c>
      <c r="CK51" s="134" t="s">
        <v>126</v>
      </c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 t="s">
        <v>20</v>
      </c>
      <c r="CY51" s="134">
        <f t="shared" si="106"/>
        <v>3</v>
      </c>
      <c r="CZ51" s="182"/>
      <c r="DA51" s="170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</row>
    <row r="52" spans="1:121" s="53" customFormat="1">
      <c r="A52" s="320">
        <f t="shared" si="2"/>
        <v>123</v>
      </c>
      <c r="B52" s="321"/>
      <c r="C52" s="321"/>
      <c r="D52" s="322">
        <f t="shared" si="16"/>
        <v>3</v>
      </c>
      <c r="E52" s="322"/>
      <c r="F52" s="322"/>
      <c r="G52" s="322">
        <f t="shared" si="18"/>
        <v>4</v>
      </c>
      <c r="H52" s="322"/>
      <c r="I52" s="322"/>
      <c r="J52" s="323">
        <f>J51</f>
        <v>0.55208333333333282</v>
      </c>
      <c r="K52" s="322"/>
      <c r="L52" s="322"/>
      <c r="M52" s="322"/>
      <c r="N52" s="322"/>
      <c r="O52" s="327" t="str">
        <f>O21</f>
        <v>Preußen Werl</v>
      </c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98" t="s">
        <v>25</v>
      </c>
      <c r="AF52" s="329" t="str">
        <f>AF11</f>
        <v>FC Herdecke-Ende</v>
      </c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6"/>
      <c r="AV52" s="317">
        <v>0</v>
      </c>
      <c r="AW52" s="318"/>
      <c r="AX52" s="145" t="s">
        <v>20</v>
      </c>
      <c r="AY52" s="318">
        <v>1</v>
      </c>
      <c r="AZ52" s="319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135"/>
      <c r="CC52" s="135"/>
      <c r="CD52" s="135"/>
      <c r="CE52" s="135"/>
      <c r="CF52" s="135"/>
      <c r="CG52" s="135"/>
      <c r="CH52" s="134">
        <f t="shared" si="104"/>
        <v>0</v>
      </c>
      <c r="CI52" s="169" t="s">
        <v>20</v>
      </c>
      <c r="CJ52" s="134" t="str">
        <f t="shared" si="105"/>
        <v>0</v>
      </c>
      <c r="CK52" s="134" t="s">
        <v>126</v>
      </c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 t="s">
        <v>20</v>
      </c>
      <c r="CY52" s="134">
        <f t="shared" si="106"/>
        <v>3</v>
      </c>
      <c r="CZ52" s="156"/>
      <c r="DA52" s="15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</row>
    <row r="53" spans="1:121" s="53" customFormat="1">
      <c r="A53" s="382">
        <f t="shared" si="2"/>
        <v>124</v>
      </c>
      <c r="B53" s="383"/>
      <c r="C53" s="383"/>
      <c r="D53" s="384">
        <f t="shared" si="16"/>
        <v>1</v>
      </c>
      <c r="E53" s="384"/>
      <c r="F53" s="384"/>
      <c r="G53" s="384">
        <f t="shared" si="18"/>
        <v>5</v>
      </c>
      <c r="H53" s="384"/>
      <c r="I53" s="384"/>
      <c r="J53" s="385">
        <f>J50+'Zwischen- &amp; Platzierungsrunde'!$N$14+'Zwischen- &amp; Platzierungsrunde'!$AC$14</f>
        <v>0.56249999999999944</v>
      </c>
      <c r="K53" s="384"/>
      <c r="L53" s="384"/>
      <c r="M53" s="384"/>
      <c r="N53" s="384"/>
      <c r="O53" s="386" t="str">
        <f>AF14</f>
        <v>VfR Sölde</v>
      </c>
      <c r="P53" s="558"/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115" t="s">
        <v>25</v>
      </c>
      <c r="AF53" s="388" t="str">
        <f>O13</f>
        <v>SpVg Hagen</v>
      </c>
      <c r="AG53" s="558"/>
      <c r="AH53" s="558"/>
      <c r="AI53" s="558"/>
      <c r="AJ53" s="558"/>
      <c r="AK53" s="558"/>
      <c r="AL53" s="558"/>
      <c r="AM53" s="558"/>
      <c r="AN53" s="558"/>
      <c r="AO53" s="558"/>
      <c r="AP53" s="558"/>
      <c r="AQ53" s="558"/>
      <c r="AR53" s="558"/>
      <c r="AS53" s="558"/>
      <c r="AT53" s="558"/>
      <c r="AU53" s="559"/>
      <c r="AV53" s="390">
        <v>0</v>
      </c>
      <c r="AW53" s="391"/>
      <c r="AX53" s="146" t="s">
        <v>20</v>
      </c>
      <c r="AY53" s="391">
        <v>1</v>
      </c>
      <c r="AZ53" s="392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135"/>
      <c r="CC53" s="135"/>
      <c r="CD53" s="135"/>
      <c r="CE53" s="135"/>
      <c r="CF53" s="135"/>
      <c r="CG53" s="135"/>
      <c r="CH53" s="134">
        <f t="shared" si="104"/>
        <v>0</v>
      </c>
      <c r="CI53" s="169" t="s">
        <v>20</v>
      </c>
      <c r="CJ53" s="134" t="str">
        <f t="shared" si="105"/>
        <v>0</v>
      </c>
      <c r="CK53" s="134" t="s">
        <v>126</v>
      </c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 t="s">
        <v>20</v>
      </c>
      <c r="CY53" s="134">
        <f t="shared" si="106"/>
        <v>3</v>
      </c>
      <c r="CZ53" s="156"/>
      <c r="DA53" s="15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</row>
    <row r="54" spans="1:121" s="53" customFormat="1" ht="15.75" thickBot="1">
      <c r="A54" s="572">
        <f t="shared" si="2"/>
        <v>125</v>
      </c>
      <c r="B54" s="573"/>
      <c r="C54" s="573"/>
      <c r="D54" s="550">
        <f t="shared" si="16"/>
        <v>2</v>
      </c>
      <c r="E54" s="550"/>
      <c r="F54" s="550"/>
      <c r="G54" s="550">
        <f t="shared" si="18"/>
        <v>5</v>
      </c>
      <c r="H54" s="550"/>
      <c r="I54" s="550"/>
      <c r="J54" s="553">
        <f t="shared" ref="J54" si="107">J53</f>
        <v>0.56249999999999944</v>
      </c>
      <c r="K54" s="550"/>
      <c r="L54" s="550"/>
      <c r="M54" s="550"/>
      <c r="N54" s="550"/>
      <c r="O54" s="554" t="str">
        <f>O23</f>
        <v>Tuspo Saarn</v>
      </c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/>
      <c r="AE54" s="153" t="s">
        <v>25</v>
      </c>
      <c r="AF54" s="556" t="str">
        <f>AF13</f>
        <v>VfK Weddinghofen</v>
      </c>
      <c r="AG54" s="555"/>
      <c r="AH54" s="555"/>
      <c r="AI54" s="555"/>
      <c r="AJ54" s="555"/>
      <c r="AK54" s="555"/>
      <c r="AL54" s="555"/>
      <c r="AM54" s="555"/>
      <c r="AN54" s="555"/>
      <c r="AO54" s="555"/>
      <c r="AP54" s="555"/>
      <c r="AQ54" s="555"/>
      <c r="AR54" s="555"/>
      <c r="AS54" s="555"/>
      <c r="AT54" s="555"/>
      <c r="AU54" s="557"/>
      <c r="AV54" s="547">
        <v>2</v>
      </c>
      <c r="AW54" s="548"/>
      <c r="AX54" s="154" t="s">
        <v>20</v>
      </c>
      <c r="AY54" s="548">
        <v>4</v>
      </c>
      <c r="AZ54" s="549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135"/>
      <c r="CC54" s="135"/>
      <c r="CD54" s="135"/>
      <c r="CE54" s="135"/>
      <c r="CF54" s="135"/>
      <c r="CG54" s="135"/>
      <c r="CH54" s="134">
        <f t="shared" si="104"/>
        <v>0</v>
      </c>
      <c r="CI54" s="169" t="s">
        <v>20</v>
      </c>
      <c r="CJ54" s="134" t="str">
        <f t="shared" si="105"/>
        <v>0</v>
      </c>
      <c r="CK54" s="134" t="s">
        <v>126</v>
      </c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 t="s">
        <v>20</v>
      </c>
      <c r="CY54" s="134">
        <f t="shared" si="106"/>
        <v>3</v>
      </c>
      <c r="CZ54" s="156"/>
      <c r="DA54" s="15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</row>
    <row r="55" spans="1:121" s="53" customFormat="1">
      <c r="A55" s="117"/>
      <c r="B55" s="117"/>
      <c r="C55" s="117"/>
      <c r="D55" s="148"/>
      <c r="E55" s="148"/>
      <c r="F55" s="148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135"/>
      <c r="CC55" s="135"/>
      <c r="CD55" s="135"/>
      <c r="CE55" s="135"/>
      <c r="CF55" s="135"/>
      <c r="CG55" s="135"/>
      <c r="CH55" s="134"/>
      <c r="CI55" s="134"/>
      <c r="CJ55" s="134"/>
      <c r="CK55" s="134"/>
      <c r="CL55" s="170"/>
      <c r="CM55" s="170"/>
      <c r="CN55" s="183"/>
      <c r="CO55" s="183"/>
      <c r="CP55" s="184"/>
      <c r="CQ55" s="185"/>
      <c r="CR55" s="185"/>
      <c r="CS55" s="186"/>
      <c r="CT55" s="185"/>
      <c r="CU55" s="187"/>
      <c r="CV55" s="170"/>
      <c r="CW55" s="170"/>
      <c r="CX55" s="170"/>
      <c r="CY55" s="134"/>
      <c r="CZ55" s="156"/>
      <c r="DA55" s="15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</row>
    <row r="56" spans="1:121" s="53" customFormat="1">
      <c r="A56" s="117"/>
      <c r="B56" s="117"/>
      <c r="C56" s="117"/>
      <c r="D56" s="148"/>
      <c r="E56" s="148"/>
      <c r="F56" s="148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135"/>
      <c r="CC56" s="135"/>
      <c r="CD56" s="135"/>
      <c r="CE56" s="135"/>
      <c r="CF56" s="135"/>
      <c r="CG56" s="135"/>
      <c r="CH56" s="134"/>
      <c r="CI56" s="134"/>
      <c r="CJ56" s="134"/>
      <c r="CK56" s="134"/>
      <c r="CL56" s="170"/>
      <c r="CM56" s="170"/>
      <c r="CN56" s="183"/>
      <c r="CO56" s="183"/>
      <c r="CP56" s="184"/>
      <c r="CQ56" s="185"/>
      <c r="CR56" s="185"/>
      <c r="CS56" s="186"/>
      <c r="CT56" s="185"/>
      <c r="CU56" s="187"/>
      <c r="CV56" s="170"/>
      <c r="CW56" s="170"/>
      <c r="CX56" s="170"/>
      <c r="CY56" s="134"/>
      <c r="CZ56" s="156"/>
      <c r="DA56" s="15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</row>
    <row r="57" spans="1:121" s="53" customFormat="1">
      <c r="A57" s="117"/>
      <c r="B57" s="117"/>
      <c r="C57" s="117"/>
      <c r="D57" s="148"/>
      <c r="E57" s="148"/>
      <c r="F57" s="148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135"/>
      <c r="CC57" s="135"/>
      <c r="CD57" s="135"/>
      <c r="CE57" s="135"/>
      <c r="CF57" s="135"/>
      <c r="CG57" s="135"/>
      <c r="CH57" s="134"/>
      <c r="CI57" s="134"/>
      <c r="CJ57" s="134"/>
      <c r="CK57" s="134"/>
      <c r="CL57" s="170"/>
      <c r="CM57" s="170"/>
      <c r="CN57" s="183"/>
      <c r="CO57" s="183"/>
      <c r="CP57" s="184"/>
      <c r="CQ57" s="185"/>
      <c r="CR57" s="185"/>
      <c r="CS57" s="186"/>
      <c r="CT57" s="185"/>
      <c r="CU57" s="187"/>
      <c r="CV57" s="170"/>
      <c r="CW57" s="170"/>
      <c r="CX57" s="170"/>
      <c r="CY57" s="134"/>
      <c r="CZ57" s="156"/>
      <c r="DA57" s="15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</row>
    <row r="58" spans="1:121" s="53" customFormat="1">
      <c r="A58" s="117"/>
      <c r="B58" s="117"/>
      <c r="C58" s="117"/>
      <c r="D58" s="148"/>
      <c r="E58" s="148"/>
      <c r="F58" s="148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136"/>
      <c r="CC58" s="136"/>
      <c r="CD58" s="136"/>
      <c r="CE58" s="136"/>
      <c r="CF58" s="136"/>
      <c r="CG58" s="136"/>
      <c r="CH58" s="134"/>
      <c r="CI58" s="134"/>
      <c r="CJ58" s="134"/>
      <c r="CK58" s="134"/>
      <c r="CL58" s="170"/>
      <c r="CM58" s="170"/>
      <c r="CN58" s="183"/>
      <c r="CO58" s="183"/>
      <c r="CP58" s="184"/>
      <c r="CQ58" s="185"/>
      <c r="CR58" s="185"/>
      <c r="CS58" s="186"/>
      <c r="CT58" s="185"/>
      <c r="CU58" s="187"/>
      <c r="CV58" s="170"/>
      <c r="CW58" s="170"/>
      <c r="CX58" s="170"/>
      <c r="CY58" s="134"/>
      <c r="CZ58" s="156"/>
      <c r="DA58" s="155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</row>
    <row r="59" spans="1:121" s="53" customFormat="1">
      <c r="A59" s="117"/>
      <c r="B59" s="117"/>
      <c r="C59" s="117"/>
      <c r="D59" s="148"/>
      <c r="E59" s="148"/>
      <c r="F59" s="148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136"/>
      <c r="CC59" s="136"/>
      <c r="CD59" s="136"/>
      <c r="CE59" s="136"/>
      <c r="CF59" s="136"/>
      <c r="CG59" s="136"/>
      <c r="CH59" s="134"/>
      <c r="CI59" s="134"/>
      <c r="CJ59" s="134"/>
      <c r="CK59" s="134"/>
      <c r="CL59" s="170"/>
      <c r="CM59" s="170"/>
      <c r="CN59" s="183"/>
      <c r="CO59" s="183"/>
      <c r="CP59" s="184"/>
      <c r="CQ59" s="185"/>
      <c r="CR59" s="185"/>
      <c r="CS59" s="186"/>
      <c r="CT59" s="185"/>
      <c r="CU59" s="187"/>
      <c r="CV59" s="170"/>
      <c r="CW59" s="170"/>
      <c r="CX59" s="170"/>
      <c r="CY59" s="134"/>
      <c r="CZ59" s="156"/>
      <c r="DA59" s="155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</row>
    <row r="60" spans="1:121" s="53" customFormat="1">
      <c r="A60" s="117"/>
      <c r="B60" s="117"/>
      <c r="C60" s="117"/>
      <c r="D60" s="148"/>
      <c r="E60" s="148"/>
      <c r="F60" s="148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135"/>
      <c r="CC60" s="135"/>
      <c r="CD60" s="135"/>
      <c r="CE60" s="135"/>
      <c r="CF60" s="135"/>
      <c r="CG60" s="135"/>
      <c r="CH60" s="134"/>
      <c r="CI60" s="134"/>
      <c r="CJ60" s="134"/>
      <c r="CK60" s="134"/>
      <c r="CL60" s="170"/>
      <c r="CM60" s="170"/>
      <c r="CN60" s="183"/>
      <c r="CO60" s="183"/>
      <c r="CP60" s="184"/>
      <c r="CQ60" s="185"/>
      <c r="CR60" s="185"/>
      <c r="CS60" s="186"/>
      <c r="CT60" s="185"/>
      <c r="CU60" s="187"/>
      <c r="CV60" s="170"/>
      <c r="CW60" s="170"/>
      <c r="CX60" s="170"/>
      <c r="CY60" s="134"/>
      <c r="CZ60" s="156"/>
      <c r="DA60" s="155"/>
      <c r="DB60" s="155"/>
      <c r="DC60" s="158"/>
      <c r="DD60" s="159"/>
      <c r="DE60" s="158"/>
      <c r="DF60" s="159"/>
      <c r="DG60" s="181"/>
      <c r="DH60" s="159"/>
      <c r="DI60" s="181"/>
      <c r="DJ60" s="160"/>
      <c r="DK60" s="160"/>
      <c r="DL60" s="160"/>
      <c r="DM60" s="161"/>
      <c r="DN60" s="160"/>
      <c r="DO60" s="160"/>
      <c r="DP60" s="135"/>
      <c r="DQ60" s="135"/>
    </row>
    <row r="61" spans="1:121" s="53" customFormat="1">
      <c r="A61" s="117"/>
      <c r="B61" s="117"/>
      <c r="C61" s="117"/>
      <c r="D61" s="148"/>
      <c r="E61" s="148"/>
      <c r="F61" s="148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135"/>
      <c r="CC61" s="135"/>
      <c r="CD61" s="135"/>
      <c r="CE61" s="135"/>
      <c r="CF61" s="135"/>
      <c r="CG61" s="135"/>
      <c r="CH61" s="134"/>
      <c r="CI61" s="134"/>
      <c r="CJ61" s="134"/>
      <c r="CK61" s="134"/>
      <c r="CL61" s="170"/>
      <c r="CM61" s="170"/>
      <c r="CN61" s="183"/>
      <c r="CO61" s="183"/>
      <c r="CP61" s="184"/>
      <c r="CQ61" s="185"/>
      <c r="CR61" s="185"/>
      <c r="CS61" s="186"/>
      <c r="CT61" s="185"/>
      <c r="CU61" s="187"/>
      <c r="CV61" s="170"/>
      <c r="CW61" s="170"/>
      <c r="CX61" s="170"/>
      <c r="CY61" s="134"/>
      <c r="CZ61" s="156"/>
      <c r="DA61" s="155"/>
      <c r="DB61" s="155"/>
      <c r="DC61" s="158"/>
      <c r="DD61" s="159"/>
      <c r="DE61" s="158"/>
      <c r="DF61" s="159"/>
      <c r="DG61" s="181"/>
      <c r="DH61" s="159"/>
      <c r="DI61" s="181"/>
      <c r="DJ61" s="160"/>
      <c r="DK61" s="160"/>
      <c r="DL61" s="160"/>
      <c r="DM61" s="161"/>
      <c r="DN61" s="160"/>
      <c r="DO61" s="160"/>
      <c r="DP61" s="135"/>
      <c r="DQ61" s="135"/>
    </row>
    <row r="62" spans="1:121" s="53" customFormat="1">
      <c r="A62" s="117"/>
      <c r="B62" s="117"/>
      <c r="C62" s="117"/>
      <c r="D62" s="148"/>
      <c r="E62" s="148"/>
      <c r="F62" s="148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6"/>
      <c r="CC62" s="226"/>
      <c r="CD62" s="226"/>
      <c r="CE62" s="226"/>
      <c r="CF62" s="226"/>
      <c r="CG62" s="226"/>
      <c r="CH62" s="134"/>
      <c r="CI62" s="134"/>
      <c r="CJ62" s="134"/>
      <c r="CK62" s="134"/>
      <c r="CL62" s="170"/>
      <c r="CM62" s="170"/>
      <c r="CN62" s="183"/>
      <c r="CO62" s="183"/>
      <c r="CP62" s="184"/>
      <c r="CQ62" s="185"/>
      <c r="CR62" s="185"/>
      <c r="CS62" s="186"/>
      <c r="CT62" s="185"/>
      <c r="CU62" s="187"/>
      <c r="CV62" s="170"/>
      <c r="CW62" s="170"/>
      <c r="CX62" s="170"/>
      <c r="CY62" s="134"/>
      <c r="CZ62" s="155"/>
      <c r="DA62" s="155"/>
      <c r="DB62" s="155"/>
      <c r="DC62" s="158"/>
      <c r="DD62" s="188"/>
      <c r="DE62" s="158"/>
      <c r="DF62" s="188"/>
      <c r="DG62" s="158"/>
      <c r="DH62" s="188"/>
      <c r="DI62" s="158"/>
      <c r="DJ62" s="155"/>
      <c r="DK62" s="155"/>
      <c r="DL62" s="155"/>
      <c r="DM62" s="189"/>
      <c r="DN62" s="155"/>
      <c r="DO62" s="155"/>
      <c r="DP62" s="226"/>
      <c r="DQ62" s="226"/>
    </row>
    <row r="63" spans="1:121" s="53" customFormat="1">
      <c r="A63" s="117"/>
      <c r="B63" s="117"/>
      <c r="C63" s="117"/>
      <c r="D63" s="148"/>
      <c r="E63" s="148"/>
      <c r="F63" s="148"/>
      <c r="G63" s="148"/>
      <c r="H63" s="148"/>
      <c r="I63" s="148"/>
      <c r="J63" s="149"/>
      <c r="K63" s="148"/>
      <c r="L63" s="148"/>
      <c r="M63" s="148"/>
      <c r="N63" s="148"/>
      <c r="O63" s="150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16"/>
      <c r="AF63" s="150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2"/>
      <c r="AW63" s="152"/>
      <c r="AX63" s="105"/>
      <c r="AY63" s="152"/>
      <c r="AZ63" s="15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6"/>
      <c r="CC63" s="226"/>
      <c r="CD63" s="226"/>
      <c r="CE63" s="226"/>
      <c r="CF63" s="226"/>
      <c r="CG63" s="226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8"/>
      <c r="DD63" s="188"/>
      <c r="DE63" s="158"/>
      <c r="DF63" s="188"/>
      <c r="DG63" s="158"/>
      <c r="DH63" s="188"/>
      <c r="DI63" s="158"/>
      <c r="DJ63" s="155"/>
      <c r="DK63" s="155"/>
      <c r="DL63" s="155"/>
      <c r="DM63" s="189"/>
      <c r="DN63" s="155"/>
      <c r="DO63" s="155"/>
      <c r="DP63" s="226"/>
      <c r="DQ63" s="226"/>
    </row>
    <row r="64" spans="1:121" s="53" customFormat="1">
      <c r="A64" s="117"/>
      <c r="B64" s="117"/>
      <c r="C64" s="117"/>
      <c r="D64" s="148"/>
      <c r="E64" s="148"/>
      <c r="F64" s="148"/>
      <c r="G64" s="148"/>
      <c r="H64" s="148"/>
      <c r="I64" s="148"/>
      <c r="J64" s="149"/>
      <c r="K64" s="148"/>
      <c r="L64" s="148"/>
      <c r="M64" s="148"/>
      <c r="N64" s="148"/>
      <c r="O64" s="150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16"/>
      <c r="AF64" s="150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2"/>
      <c r="AW64" s="152"/>
      <c r="AX64" s="105"/>
      <c r="AY64" s="152"/>
      <c r="AZ64" s="15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6"/>
      <c r="CC64" s="226"/>
      <c r="CD64" s="226"/>
      <c r="CE64" s="226"/>
      <c r="CF64" s="226"/>
      <c r="CG64" s="226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8"/>
      <c r="DD64" s="188"/>
      <c r="DE64" s="158"/>
      <c r="DF64" s="188"/>
      <c r="DG64" s="158"/>
      <c r="DH64" s="188"/>
      <c r="DI64" s="158"/>
      <c r="DJ64" s="155"/>
      <c r="DK64" s="155"/>
      <c r="DL64" s="155"/>
      <c r="DM64" s="189"/>
      <c r="DN64" s="155"/>
      <c r="DO64" s="155"/>
      <c r="DP64" s="226"/>
      <c r="DQ64" s="226"/>
    </row>
    <row r="65" spans="1:12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20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03"/>
      <c r="AW65" s="103"/>
      <c r="AX65" s="120"/>
      <c r="AY65" s="103"/>
      <c r="AZ65" s="103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6"/>
      <c r="CC65" s="226"/>
      <c r="CD65" s="226"/>
      <c r="CE65" s="226"/>
      <c r="CF65" s="226"/>
      <c r="CG65" s="226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71"/>
      <c r="DC65" s="134"/>
      <c r="DD65" s="191"/>
      <c r="DE65" s="134"/>
      <c r="DF65" s="191"/>
      <c r="DG65" s="134"/>
      <c r="DH65" s="191"/>
      <c r="DI65" s="134"/>
      <c r="DJ65" s="190"/>
      <c r="DK65" s="190"/>
      <c r="DL65" s="190"/>
      <c r="DM65" s="192"/>
      <c r="DN65" s="190"/>
      <c r="DO65" s="190"/>
      <c r="DP65" s="226"/>
      <c r="DQ65" s="226"/>
    </row>
    <row r="66" spans="1:121" s="82" customFormat="1" ht="26.25">
      <c r="A66" s="357" t="s">
        <v>39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6"/>
      <c r="CC66" s="226"/>
      <c r="CD66" s="226"/>
      <c r="CE66" s="226"/>
      <c r="CF66" s="226"/>
      <c r="CG66" s="226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70"/>
      <c r="DC66" s="134"/>
      <c r="DD66" s="188"/>
      <c r="DE66" s="134"/>
      <c r="DF66" s="188"/>
      <c r="DG66" s="134"/>
      <c r="DH66" s="188"/>
      <c r="DI66" s="193"/>
      <c r="DJ66" s="155"/>
      <c r="DK66" s="155"/>
      <c r="DL66" s="155"/>
      <c r="DM66" s="189"/>
      <c r="DN66" s="155"/>
      <c r="DO66" s="155"/>
      <c r="DP66" s="226"/>
      <c r="DQ66" s="226"/>
    </row>
    <row r="67" spans="1:121" s="82" customFormat="1" ht="10.9" customHeight="1" thickBot="1"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4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X67" s="84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6"/>
      <c r="CC67" s="226"/>
      <c r="CD67" s="226"/>
      <c r="CE67" s="226"/>
      <c r="CF67" s="226"/>
      <c r="CG67" s="226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70"/>
      <c r="DC67" s="134"/>
      <c r="DD67" s="188"/>
      <c r="DE67" s="134"/>
      <c r="DF67" s="188"/>
      <c r="DG67" s="134"/>
      <c r="DH67" s="188"/>
      <c r="DI67" s="193"/>
      <c r="DJ67" s="155"/>
      <c r="DK67" s="155"/>
      <c r="DL67" s="155"/>
      <c r="DM67" s="189"/>
      <c r="DN67" s="155"/>
      <c r="DO67" s="155"/>
      <c r="DP67" s="226"/>
      <c r="DQ67" s="226"/>
    </row>
    <row r="68" spans="1:121" s="82" customFormat="1" ht="15.75" thickBot="1">
      <c r="B68" s="284" t="str">
        <f>'Zwischen- &amp; Platzierungsrunde'!B16</f>
        <v>Gruppe 1</v>
      </c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4" t="s">
        <v>28</v>
      </c>
      <c r="Q68" s="285"/>
      <c r="R68" s="286"/>
      <c r="S68" s="285" t="s">
        <v>29</v>
      </c>
      <c r="T68" s="285"/>
      <c r="U68" s="285"/>
      <c r="V68" s="285"/>
      <c r="W68" s="285"/>
      <c r="X68" s="284" t="s">
        <v>30</v>
      </c>
      <c r="Y68" s="285"/>
      <c r="Z68" s="286"/>
      <c r="AA68" s="83"/>
      <c r="AB68" s="284" t="str">
        <f>'Zwischen- &amp; Platzierungsrunde'!AE16</f>
        <v>Gruppe 2</v>
      </c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4" t="s">
        <v>28</v>
      </c>
      <c r="AQ68" s="285"/>
      <c r="AR68" s="286"/>
      <c r="AS68" s="285" t="s">
        <v>29</v>
      </c>
      <c r="AT68" s="285"/>
      <c r="AU68" s="285"/>
      <c r="AV68" s="285"/>
      <c r="AW68" s="285"/>
      <c r="AX68" s="284" t="s">
        <v>30</v>
      </c>
      <c r="AY68" s="285"/>
      <c r="AZ68" s="286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135"/>
      <c r="CC68" s="135"/>
      <c r="CD68" s="135"/>
      <c r="CE68" s="135"/>
      <c r="CF68" s="135"/>
      <c r="CG68" s="13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6"/>
      <c r="CZ68" s="156"/>
      <c r="DA68" s="155"/>
      <c r="DB68" s="170"/>
      <c r="DC68" s="134"/>
      <c r="DD68" s="159"/>
      <c r="DE68" s="173"/>
      <c r="DF68" s="159"/>
      <c r="DG68" s="173"/>
      <c r="DH68" s="159"/>
      <c r="DI68" s="177"/>
      <c r="DJ68" s="160"/>
      <c r="DK68" s="160"/>
      <c r="DL68" s="160"/>
      <c r="DM68" s="161"/>
      <c r="DN68" s="160"/>
      <c r="DO68" s="160"/>
      <c r="DP68" s="135"/>
      <c r="DQ68" s="135"/>
    </row>
    <row r="69" spans="1:121" s="87" customFormat="1">
      <c r="B69" s="287">
        <v>1</v>
      </c>
      <c r="C69" s="288"/>
      <c r="D69" s="289" t="str">
        <f>BE15</f>
        <v>BV Borussia Dortmund</v>
      </c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>
        <f>BQ15</f>
        <v>12</v>
      </c>
      <c r="Q69" s="552"/>
      <c r="R69" s="551"/>
      <c r="S69" s="290">
        <f>BT15</f>
        <v>16</v>
      </c>
      <c r="T69" s="552"/>
      <c r="U69" s="85" t="s">
        <v>20</v>
      </c>
      <c r="V69" s="291">
        <f>BW15</f>
        <v>0</v>
      </c>
      <c r="W69" s="551"/>
      <c r="X69" s="290">
        <f>BY15</f>
        <v>16</v>
      </c>
      <c r="Y69" s="552"/>
      <c r="Z69" s="551"/>
      <c r="AA69" s="88"/>
      <c r="AB69" s="287">
        <v>1</v>
      </c>
      <c r="AC69" s="288"/>
      <c r="AD69" s="289" t="str">
        <f>BE23</f>
        <v>FC Schalke 04</v>
      </c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90">
        <f>BQ23</f>
        <v>12</v>
      </c>
      <c r="AQ69" s="291"/>
      <c r="AR69" s="292"/>
      <c r="AS69" s="291">
        <f>BT23</f>
        <v>8</v>
      </c>
      <c r="AT69" s="291"/>
      <c r="AU69" s="85" t="s">
        <v>20</v>
      </c>
      <c r="AV69" s="291">
        <f>BW23</f>
        <v>0</v>
      </c>
      <c r="AW69" s="291"/>
      <c r="AX69" s="290">
        <f>BY23</f>
        <v>8</v>
      </c>
      <c r="AY69" s="291"/>
      <c r="AZ69" s="292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135"/>
      <c r="CC69" s="135"/>
      <c r="CD69" s="135"/>
      <c r="CE69" s="135"/>
      <c r="CF69" s="135"/>
      <c r="CG69" s="13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6"/>
      <c r="CZ69" s="156"/>
      <c r="DA69" s="155"/>
      <c r="DB69" s="170"/>
      <c r="DC69" s="134"/>
      <c r="DD69" s="159"/>
      <c r="DE69" s="173"/>
      <c r="DF69" s="159"/>
      <c r="DG69" s="173"/>
      <c r="DH69" s="159"/>
      <c r="DI69" s="177"/>
      <c r="DJ69" s="160"/>
      <c r="DK69" s="160"/>
      <c r="DL69" s="160"/>
      <c r="DM69" s="161"/>
      <c r="DN69" s="160"/>
      <c r="DO69" s="160"/>
      <c r="DP69" s="135"/>
      <c r="DQ69" s="135"/>
    </row>
    <row r="70" spans="1:121" s="87" customFormat="1">
      <c r="B70" s="270">
        <f>B69+1</f>
        <v>2</v>
      </c>
      <c r="C70" s="271"/>
      <c r="D70" s="272" t="str">
        <f t="shared" ref="D70:D73" si="108">BE16</f>
        <v>SG Wattenscheid 09</v>
      </c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3">
        <f t="shared" ref="P70:P73" si="109">BQ16</f>
        <v>9</v>
      </c>
      <c r="Q70" s="574"/>
      <c r="R70" s="575"/>
      <c r="S70" s="273">
        <f t="shared" ref="S70:S73" si="110">BT16</f>
        <v>12</v>
      </c>
      <c r="T70" s="574"/>
      <c r="U70" s="86" t="s">
        <v>20</v>
      </c>
      <c r="V70" s="274">
        <f t="shared" ref="V70:V73" si="111">BW16</f>
        <v>2</v>
      </c>
      <c r="W70" s="575"/>
      <c r="X70" s="273">
        <f t="shared" ref="X70:X73" si="112">BY16</f>
        <v>10</v>
      </c>
      <c r="Y70" s="574"/>
      <c r="Z70" s="575"/>
      <c r="AA70" s="88"/>
      <c r="AB70" s="270">
        <f>AB69+1</f>
        <v>2</v>
      </c>
      <c r="AC70" s="271"/>
      <c r="AD70" s="272" t="str">
        <f t="shared" ref="AD70:AD73" si="113">BE24</f>
        <v>SW Silschede</v>
      </c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3">
        <f t="shared" ref="AP70:AP73" si="114">BQ24</f>
        <v>9</v>
      </c>
      <c r="AQ70" s="274"/>
      <c r="AR70" s="275"/>
      <c r="AS70" s="274">
        <f t="shared" ref="AS70:AS73" si="115">BT24</f>
        <v>5</v>
      </c>
      <c r="AT70" s="274"/>
      <c r="AU70" s="86" t="s">
        <v>20</v>
      </c>
      <c r="AV70" s="274">
        <f t="shared" ref="AV70:AV73" si="116">BW24</f>
        <v>3</v>
      </c>
      <c r="AW70" s="274"/>
      <c r="AX70" s="273">
        <f t="shared" ref="AX70:AX73" si="117">BY24</f>
        <v>2</v>
      </c>
      <c r="AY70" s="274"/>
      <c r="AZ70" s="27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135"/>
      <c r="CC70" s="135"/>
      <c r="CD70" s="135"/>
      <c r="CE70" s="135"/>
      <c r="CF70" s="135"/>
      <c r="CG70" s="13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6"/>
      <c r="CZ70" s="156"/>
      <c r="DA70" s="155"/>
      <c r="DB70" s="170"/>
      <c r="DC70" s="134"/>
      <c r="DD70" s="159"/>
      <c r="DE70" s="173"/>
      <c r="DF70" s="159"/>
      <c r="DG70" s="173"/>
      <c r="DH70" s="159"/>
      <c r="DI70" s="194"/>
      <c r="DJ70" s="160"/>
      <c r="DK70" s="160"/>
      <c r="DL70" s="160"/>
      <c r="DM70" s="161"/>
      <c r="DN70" s="160"/>
      <c r="DO70" s="160"/>
      <c r="DP70" s="135"/>
      <c r="DQ70" s="135"/>
    </row>
    <row r="71" spans="1:121" s="87" customFormat="1">
      <c r="B71" s="360">
        <f t="shared" ref="B71:B73" si="118">B70+1</f>
        <v>3</v>
      </c>
      <c r="C71" s="361"/>
      <c r="D71" s="362" t="str">
        <f t="shared" si="108"/>
        <v>Hombrucher SV</v>
      </c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4">
        <f t="shared" si="109"/>
        <v>6</v>
      </c>
      <c r="Q71" s="545"/>
      <c r="R71" s="546"/>
      <c r="S71" s="364">
        <f t="shared" si="110"/>
        <v>4</v>
      </c>
      <c r="T71" s="545"/>
      <c r="U71" s="89" t="s">
        <v>20</v>
      </c>
      <c r="V71" s="365">
        <f t="shared" si="111"/>
        <v>9</v>
      </c>
      <c r="W71" s="546"/>
      <c r="X71" s="364">
        <f t="shared" si="112"/>
        <v>-5</v>
      </c>
      <c r="Y71" s="545"/>
      <c r="Z71" s="546"/>
      <c r="AA71" s="88"/>
      <c r="AB71" s="360">
        <f t="shared" ref="AB71:AB73" si="119">AB70+1</f>
        <v>3</v>
      </c>
      <c r="AC71" s="361"/>
      <c r="AD71" s="362" t="str">
        <f t="shared" si="113"/>
        <v>BV Westfalia Wickede 1910 e.V.</v>
      </c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4">
        <f t="shared" si="114"/>
        <v>6</v>
      </c>
      <c r="AQ71" s="365"/>
      <c r="AR71" s="366"/>
      <c r="AS71" s="365">
        <f t="shared" si="115"/>
        <v>5</v>
      </c>
      <c r="AT71" s="365"/>
      <c r="AU71" s="89" t="s">
        <v>20</v>
      </c>
      <c r="AV71" s="365">
        <f t="shared" si="116"/>
        <v>2</v>
      </c>
      <c r="AW71" s="365"/>
      <c r="AX71" s="364">
        <f t="shared" si="117"/>
        <v>3</v>
      </c>
      <c r="AY71" s="365"/>
      <c r="AZ71" s="366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136"/>
      <c r="CC71" s="136"/>
      <c r="CD71" s="136"/>
      <c r="CE71" s="136"/>
      <c r="CF71" s="136"/>
      <c r="CG71" s="136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6"/>
      <c r="CZ71" s="156"/>
      <c r="DA71" s="155"/>
      <c r="DB71" s="170"/>
      <c r="DC71" s="134"/>
      <c r="DD71" s="233"/>
      <c r="DE71" s="134"/>
      <c r="DF71" s="233"/>
      <c r="DG71" s="134"/>
      <c r="DH71" s="233"/>
      <c r="DI71" s="193"/>
      <c r="DJ71" s="156"/>
      <c r="DK71" s="155"/>
      <c r="DL71" s="155"/>
      <c r="DM71" s="189"/>
      <c r="DN71" s="156"/>
      <c r="DO71" s="156"/>
      <c r="DP71" s="136"/>
      <c r="DQ71" s="136"/>
    </row>
    <row r="72" spans="1:121" s="87" customFormat="1">
      <c r="B72" s="360">
        <f t="shared" si="118"/>
        <v>4</v>
      </c>
      <c r="C72" s="361"/>
      <c r="D72" s="362" t="str">
        <f t="shared" si="108"/>
        <v>TuS Ennepetal</v>
      </c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4">
        <f t="shared" si="109"/>
        <v>3</v>
      </c>
      <c r="Q72" s="545"/>
      <c r="R72" s="546"/>
      <c r="S72" s="364">
        <f t="shared" si="110"/>
        <v>3</v>
      </c>
      <c r="T72" s="545"/>
      <c r="U72" s="89" t="s">
        <v>20</v>
      </c>
      <c r="V72" s="365">
        <f t="shared" si="111"/>
        <v>11</v>
      </c>
      <c r="W72" s="546"/>
      <c r="X72" s="364">
        <f t="shared" si="112"/>
        <v>-8</v>
      </c>
      <c r="Y72" s="545"/>
      <c r="Z72" s="546"/>
      <c r="AA72" s="88"/>
      <c r="AB72" s="360">
        <f t="shared" si="119"/>
        <v>4</v>
      </c>
      <c r="AC72" s="361"/>
      <c r="AD72" s="362" t="str">
        <f t="shared" si="113"/>
        <v>TuSEM Essen</v>
      </c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4">
        <f t="shared" si="114"/>
        <v>1</v>
      </c>
      <c r="AQ72" s="365"/>
      <c r="AR72" s="366"/>
      <c r="AS72" s="365">
        <f t="shared" si="115"/>
        <v>1</v>
      </c>
      <c r="AT72" s="365"/>
      <c r="AU72" s="89" t="s">
        <v>20</v>
      </c>
      <c r="AV72" s="365">
        <f t="shared" si="116"/>
        <v>7</v>
      </c>
      <c r="AW72" s="365"/>
      <c r="AX72" s="364">
        <f t="shared" si="117"/>
        <v>-6</v>
      </c>
      <c r="AY72" s="365"/>
      <c r="AZ72" s="366"/>
      <c r="BA72" s="234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136"/>
      <c r="CC72" s="136"/>
      <c r="CD72" s="136"/>
      <c r="CE72" s="136"/>
      <c r="CF72" s="136"/>
      <c r="CG72" s="136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6"/>
      <c r="CZ72" s="156"/>
      <c r="DA72" s="155"/>
      <c r="DB72" s="170"/>
      <c r="DC72" s="134"/>
      <c r="DD72" s="233"/>
      <c r="DE72" s="134"/>
      <c r="DF72" s="233"/>
      <c r="DG72" s="134"/>
      <c r="DH72" s="233"/>
      <c r="DI72" s="193"/>
      <c r="DJ72" s="156"/>
      <c r="DK72" s="155"/>
      <c r="DL72" s="155"/>
      <c r="DM72" s="189"/>
      <c r="DN72" s="156"/>
      <c r="DO72" s="156"/>
      <c r="DP72" s="136"/>
      <c r="DQ72" s="136"/>
    </row>
    <row r="73" spans="1:121" s="87" customFormat="1" ht="15.75" thickBot="1">
      <c r="B73" s="367">
        <f t="shared" si="118"/>
        <v>5</v>
      </c>
      <c r="C73" s="368"/>
      <c r="D73" s="369" t="str">
        <f t="shared" si="108"/>
        <v>SV Burgaltendorf</v>
      </c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71">
        <f t="shared" si="109"/>
        <v>0</v>
      </c>
      <c r="Q73" s="543"/>
      <c r="R73" s="544"/>
      <c r="S73" s="371">
        <f t="shared" si="110"/>
        <v>1</v>
      </c>
      <c r="T73" s="543"/>
      <c r="U73" s="91" t="s">
        <v>20</v>
      </c>
      <c r="V73" s="372">
        <f t="shared" si="111"/>
        <v>14</v>
      </c>
      <c r="W73" s="544"/>
      <c r="X73" s="371">
        <f t="shared" si="112"/>
        <v>-13</v>
      </c>
      <c r="Y73" s="543"/>
      <c r="Z73" s="544"/>
      <c r="AA73" s="88"/>
      <c r="AB73" s="367">
        <f t="shared" si="119"/>
        <v>5</v>
      </c>
      <c r="AC73" s="368"/>
      <c r="AD73" s="369" t="str">
        <f t="shared" si="113"/>
        <v>VfB Speldorf</v>
      </c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71">
        <f t="shared" si="114"/>
        <v>1</v>
      </c>
      <c r="AQ73" s="372"/>
      <c r="AR73" s="373"/>
      <c r="AS73" s="372">
        <f t="shared" si="115"/>
        <v>1</v>
      </c>
      <c r="AT73" s="372"/>
      <c r="AU73" s="91" t="s">
        <v>20</v>
      </c>
      <c r="AV73" s="372">
        <f t="shared" si="116"/>
        <v>8</v>
      </c>
      <c r="AW73" s="372"/>
      <c r="AX73" s="371">
        <f t="shared" si="117"/>
        <v>-7</v>
      </c>
      <c r="AY73" s="372"/>
      <c r="AZ73" s="373"/>
      <c r="BA73" s="234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136"/>
      <c r="CC73" s="136"/>
      <c r="CD73" s="136"/>
      <c r="CE73" s="136"/>
      <c r="CF73" s="136"/>
      <c r="CG73" s="13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5"/>
      <c r="DB73" s="170"/>
      <c r="DC73" s="134"/>
      <c r="DD73" s="233"/>
      <c r="DE73" s="134"/>
      <c r="DF73" s="233"/>
      <c r="DG73" s="134"/>
      <c r="DH73" s="233"/>
      <c r="DI73" s="193"/>
      <c r="DJ73" s="156"/>
      <c r="DK73" s="156"/>
      <c r="DL73" s="156"/>
      <c r="DM73" s="235"/>
      <c r="DN73" s="156"/>
      <c r="DO73" s="156"/>
      <c r="DP73" s="136"/>
      <c r="DQ73" s="136"/>
    </row>
    <row r="74" spans="1:121" s="106" customFormat="1" ht="15.75" thickBot="1">
      <c r="B74" s="112"/>
      <c r="C74" s="112"/>
      <c r="U74" s="109"/>
      <c r="AA74" s="107"/>
      <c r="AB74" s="112"/>
      <c r="AC74" s="112"/>
      <c r="AU74" s="109"/>
      <c r="BA74" s="214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135"/>
      <c r="CC74" s="135"/>
      <c r="CD74" s="135"/>
      <c r="CE74" s="135"/>
      <c r="CF74" s="135"/>
      <c r="CG74" s="135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2"/>
      <c r="DB74" s="170"/>
      <c r="DC74" s="134"/>
      <c r="DD74" s="159"/>
      <c r="DE74" s="173"/>
      <c r="DF74" s="159"/>
      <c r="DG74" s="173"/>
      <c r="DH74" s="159"/>
      <c r="DI74" s="177"/>
      <c r="DJ74" s="160"/>
      <c r="DK74" s="160"/>
      <c r="DL74" s="160"/>
      <c r="DM74" s="161"/>
      <c r="DN74" s="160"/>
      <c r="DO74" s="160"/>
      <c r="DP74" s="135"/>
      <c r="DQ74" s="135"/>
    </row>
    <row r="75" spans="1:121" s="82" customFormat="1" ht="15.75" thickBot="1">
      <c r="B75" s="282" t="str">
        <f>'Zwischen- &amp; Platzierungsrunde'!B23</f>
        <v>Gruppe 3</v>
      </c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4" t="s">
        <v>28</v>
      </c>
      <c r="Q75" s="285"/>
      <c r="R75" s="286"/>
      <c r="S75" s="285" t="s">
        <v>29</v>
      </c>
      <c r="T75" s="285"/>
      <c r="U75" s="285"/>
      <c r="V75" s="285"/>
      <c r="W75" s="285"/>
      <c r="X75" s="284" t="s">
        <v>30</v>
      </c>
      <c r="Y75" s="285"/>
      <c r="Z75" s="286"/>
      <c r="AB75" s="282" t="str">
        <f>'Zwischen- &amp; Platzierungsrunde'!AE23</f>
        <v>Gruppe 4</v>
      </c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4" t="s">
        <v>28</v>
      </c>
      <c r="AQ75" s="285"/>
      <c r="AR75" s="286"/>
      <c r="AS75" s="285" t="s">
        <v>29</v>
      </c>
      <c r="AT75" s="285"/>
      <c r="AU75" s="285"/>
      <c r="AV75" s="285"/>
      <c r="AW75" s="285"/>
      <c r="AX75" s="284" t="s">
        <v>30</v>
      </c>
      <c r="AY75" s="285"/>
      <c r="AZ75" s="286"/>
      <c r="BA75" s="214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135"/>
      <c r="CC75" s="135"/>
      <c r="CD75" s="135"/>
      <c r="CE75" s="135"/>
      <c r="CF75" s="135"/>
      <c r="CG75" s="135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2"/>
      <c r="DB75" s="170"/>
      <c r="DC75" s="134"/>
      <c r="DD75" s="159"/>
      <c r="DE75" s="173"/>
      <c r="DF75" s="159"/>
      <c r="DG75" s="173"/>
      <c r="DH75" s="159"/>
      <c r="DI75" s="177"/>
      <c r="DJ75" s="160"/>
      <c r="DK75" s="160"/>
      <c r="DL75" s="160"/>
      <c r="DM75" s="161"/>
      <c r="DN75" s="160"/>
      <c r="DO75" s="160"/>
      <c r="DP75" s="135"/>
      <c r="DQ75" s="135"/>
    </row>
    <row r="76" spans="1:121" s="82" customFormat="1">
      <c r="B76" s="287">
        <v>1</v>
      </c>
      <c r="C76" s="288"/>
      <c r="D76" s="289" t="str">
        <f>BE31</f>
        <v>Fortuna Düsseldorf</v>
      </c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90">
        <f>BQ31</f>
        <v>12</v>
      </c>
      <c r="Q76" s="291"/>
      <c r="R76" s="292"/>
      <c r="S76" s="291">
        <f>BT31</f>
        <v>11</v>
      </c>
      <c r="T76" s="291"/>
      <c r="U76" s="85" t="s">
        <v>20</v>
      </c>
      <c r="V76" s="291">
        <f>BW31</f>
        <v>2</v>
      </c>
      <c r="W76" s="291"/>
      <c r="X76" s="290">
        <f>BY31</f>
        <v>9</v>
      </c>
      <c r="Y76" s="291"/>
      <c r="Z76" s="292"/>
      <c r="AA76" s="87"/>
      <c r="AB76" s="287">
        <v>1</v>
      </c>
      <c r="AC76" s="288"/>
      <c r="AD76" s="289" t="str">
        <f>BE39</f>
        <v>RW Essen</v>
      </c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90">
        <f>BQ39</f>
        <v>12</v>
      </c>
      <c r="AQ76" s="291"/>
      <c r="AR76" s="292"/>
      <c r="AS76" s="291">
        <f>BT39</f>
        <v>4</v>
      </c>
      <c r="AT76" s="291"/>
      <c r="AU76" s="85" t="s">
        <v>20</v>
      </c>
      <c r="AV76" s="291">
        <f>BW39</f>
        <v>0</v>
      </c>
      <c r="AW76" s="291"/>
      <c r="AX76" s="290">
        <f>BY39</f>
        <v>4</v>
      </c>
      <c r="AY76" s="291"/>
      <c r="AZ76" s="292"/>
      <c r="BA76" s="214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135"/>
      <c r="CC76" s="135"/>
      <c r="CD76" s="135"/>
      <c r="CE76" s="135"/>
      <c r="CF76" s="135"/>
      <c r="CG76" s="135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2"/>
      <c r="DB76" s="162"/>
      <c r="DC76" s="181"/>
      <c r="DD76" s="159"/>
      <c r="DE76" s="181"/>
      <c r="DF76" s="159"/>
      <c r="DG76" s="181"/>
      <c r="DH76" s="159"/>
      <c r="DI76" s="181"/>
      <c r="DJ76" s="160"/>
      <c r="DK76" s="160"/>
      <c r="DL76" s="160"/>
      <c r="DM76" s="161"/>
      <c r="DN76" s="160"/>
      <c r="DO76" s="160"/>
      <c r="DP76" s="135"/>
      <c r="DQ76" s="135"/>
    </row>
    <row r="77" spans="1:121" s="87" customFormat="1">
      <c r="B77" s="270">
        <f>B76+1</f>
        <v>2</v>
      </c>
      <c r="C77" s="271"/>
      <c r="D77" s="272" t="str">
        <f t="shared" ref="D77:D80" si="120">BE32</f>
        <v>SC Lüdenscheid</v>
      </c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3">
        <f t="shared" ref="P77:P80" si="121">BQ32</f>
        <v>9</v>
      </c>
      <c r="Q77" s="274"/>
      <c r="R77" s="275"/>
      <c r="S77" s="274">
        <f t="shared" ref="S77:S80" si="122">BT32</f>
        <v>8</v>
      </c>
      <c r="T77" s="274"/>
      <c r="U77" s="86" t="s">
        <v>20</v>
      </c>
      <c r="V77" s="274">
        <f t="shared" ref="V77:V80" si="123">BW32</f>
        <v>2</v>
      </c>
      <c r="W77" s="274"/>
      <c r="X77" s="273">
        <f t="shared" ref="X77:X80" si="124">BY32</f>
        <v>6</v>
      </c>
      <c r="Y77" s="274"/>
      <c r="Z77" s="275"/>
      <c r="AB77" s="270">
        <f>AB76+1</f>
        <v>2</v>
      </c>
      <c r="AC77" s="271"/>
      <c r="AD77" s="272" t="str">
        <f t="shared" ref="AD77:AD80" si="125">BE40</f>
        <v>Westfalia Rhynern</v>
      </c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3">
        <f t="shared" ref="AP77:AP80" si="126">BQ40</f>
        <v>9</v>
      </c>
      <c r="AQ77" s="274"/>
      <c r="AR77" s="275"/>
      <c r="AS77" s="274">
        <f t="shared" ref="AS77:AS80" si="127">BT40</f>
        <v>4</v>
      </c>
      <c r="AT77" s="274"/>
      <c r="AU77" s="86" t="s">
        <v>20</v>
      </c>
      <c r="AV77" s="274">
        <f t="shared" ref="AV77:AV80" si="128">BW40</f>
        <v>1</v>
      </c>
      <c r="AW77" s="274"/>
      <c r="AX77" s="273">
        <f t="shared" ref="AX77:AX80" si="129">BY40</f>
        <v>3</v>
      </c>
      <c r="AY77" s="274"/>
      <c r="AZ77" s="275"/>
      <c r="BA77" s="214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135"/>
      <c r="CC77" s="135"/>
      <c r="CD77" s="135"/>
      <c r="CE77" s="135"/>
      <c r="CF77" s="135"/>
      <c r="CG77" s="135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2"/>
      <c r="DB77" s="171"/>
      <c r="DC77" s="134"/>
      <c r="DD77" s="159"/>
      <c r="DE77" s="173"/>
      <c r="DF77" s="159"/>
      <c r="DG77" s="173"/>
      <c r="DH77" s="159"/>
      <c r="DI77" s="173"/>
      <c r="DJ77" s="160"/>
      <c r="DK77" s="160"/>
      <c r="DL77" s="160"/>
      <c r="DM77" s="161"/>
      <c r="DN77" s="160"/>
      <c r="DO77" s="160"/>
      <c r="DP77" s="135"/>
      <c r="DQ77" s="135"/>
    </row>
    <row r="78" spans="1:121" s="87" customFormat="1">
      <c r="B78" s="360">
        <f t="shared" ref="B78:B80" si="130">B77+1</f>
        <v>3</v>
      </c>
      <c r="C78" s="361"/>
      <c r="D78" s="362" t="str">
        <f t="shared" si="120"/>
        <v>TSC Eintracht 48/95 I</v>
      </c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4">
        <f t="shared" si="121"/>
        <v>6</v>
      </c>
      <c r="Q78" s="365"/>
      <c r="R78" s="366"/>
      <c r="S78" s="365">
        <f t="shared" si="122"/>
        <v>7</v>
      </c>
      <c r="T78" s="365"/>
      <c r="U78" s="89" t="s">
        <v>20</v>
      </c>
      <c r="V78" s="365">
        <f t="shared" si="123"/>
        <v>8</v>
      </c>
      <c r="W78" s="365"/>
      <c r="X78" s="364">
        <f t="shared" si="124"/>
        <v>-1</v>
      </c>
      <c r="Y78" s="365"/>
      <c r="Z78" s="366"/>
      <c r="AB78" s="360">
        <f t="shared" ref="AB78:AB80" si="131">AB77+1</f>
        <v>3</v>
      </c>
      <c r="AC78" s="361"/>
      <c r="AD78" s="362" t="str">
        <f t="shared" si="125"/>
        <v>FC Herdecke-Ende</v>
      </c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4">
        <f t="shared" si="126"/>
        <v>4</v>
      </c>
      <c r="AQ78" s="365"/>
      <c r="AR78" s="366"/>
      <c r="AS78" s="365">
        <f t="shared" si="127"/>
        <v>1</v>
      </c>
      <c r="AT78" s="365"/>
      <c r="AU78" s="89" t="s">
        <v>20</v>
      </c>
      <c r="AV78" s="365">
        <f t="shared" si="128"/>
        <v>2</v>
      </c>
      <c r="AW78" s="365"/>
      <c r="AX78" s="364">
        <f t="shared" si="129"/>
        <v>-1</v>
      </c>
      <c r="AY78" s="365"/>
      <c r="AZ78" s="366"/>
      <c r="BA78" s="214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135"/>
      <c r="CC78" s="135"/>
      <c r="CD78" s="135"/>
      <c r="CE78" s="135"/>
      <c r="CF78" s="135"/>
      <c r="CG78" s="135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2"/>
      <c r="DB78" s="170"/>
      <c r="DC78" s="134"/>
      <c r="DD78" s="159"/>
      <c r="DE78" s="173"/>
      <c r="DF78" s="159"/>
      <c r="DG78" s="173"/>
      <c r="DH78" s="159"/>
      <c r="DI78" s="177"/>
      <c r="DJ78" s="160"/>
      <c r="DK78" s="155"/>
      <c r="DL78" s="155"/>
      <c r="DM78" s="189"/>
      <c r="DN78" s="160"/>
      <c r="DO78" s="160"/>
      <c r="DP78" s="135"/>
      <c r="DQ78" s="135"/>
    </row>
    <row r="79" spans="1:121" s="87" customFormat="1">
      <c r="B79" s="360">
        <f t="shared" si="130"/>
        <v>4</v>
      </c>
      <c r="C79" s="361"/>
      <c r="D79" s="362" t="str">
        <f t="shared" si="120"/>
        <v>SV Langschede</v>
      </c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4">
        <f t="shared" si="121"/>
        <v>1</v>
      </c>
      <c r="Q79" s="365"/>
      <c r="R79" s="366"/>
      <c r="S79" s="365">
        <f t="shared" si="122"/>
        <v>1</v>
      </c>
      <c r="T79" s="365"/>
      <c r="U79" s="89" t="s">
        <v>20</v>
      </c>
      <c r="V79" s="365">
        <f t="shared" si="123"/>
        <v>7</v>
      </c>
      <c r="W79" s="365"/>
      <c r="X79" s="364">
        <f t="shared" si="124"/>
        <v>-6</v>
      </c>
      <c r="Y79" s="365"/>
      <c r="Z79" s="366"/>
      <c r="AB79" s="360">
        <f t="shared" si="131"/>
        <v>4</v>
      </c>
      <c r="AC79" s="361"/>
      <c r="AD79" s="362" t="str">
        <f t="shared" si="125"/>
        <v>SC Berchum</v>
      </c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4">
        <f t="shared" si="126"/>
        <v>2</v>
      </c>
      <c r="AQ79" s="365"/>
      <c r="AR79" s="366"/>
      <c r="AS79" s="365">
        <f t="shared" si="127"/>
        <v>0</v>
      </c>
      <c r="AT79" s="365"/>
      <c r="AU79" s="89" t="s">
        <v>20</v>
      </c>
      <c r="AV79" s="365">
        <f t="shared" si="128"/>
        <v>3</v>
      </c>
      <c r="AW79" s="365"/>
      <c r="AX79" s="364">
        <f t="shared" si="129"/>
        <v>-3</v>
      </c>
      <c r="AY79" s="365"/>
      <c r="AZ79" s="366"/>
      <c r="BA79" s="214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135"/>
      <c r="CC79" s="135"/>
      <c r="CD79" s="135"/>
      <c r="CE79" s="135"/>
      <c r="CF79" s="135"/>
      <c r="CG79" s="13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6"/>
      <c r="CZ79" s="156"/>
      <c r="DA79" s="155"/>
      <c r="DB79" s="170"/>
      <c r="DC79" s="134"/>
      <c r="DD79" s="159"/>
      <c r="DE79" s="173"/>
      <c r="DF79" s="159"/>
      <c r="DG79" s="173"/>
      <c r="DH79" s="159"/>
      <c r="DI79" s="177"/>
      <c r="DJ79" s="160"/>
      <c r="DK79" s="155"/>
      <c r="DL79" s="155"/>
      <c r="DM79" s="189"/>
      <c r="DN79" s="160"/>
      <c r="DO79" s="160"/>
      <c r="DP79" s="135"/>
      <c r="DQ79" s="135"/>
    </row>
    <row r="80" spans="1:121" s="87" customFormat="1" ht="15.75" thickBot="1">
      <c r="B80" s="541">
        <f t="shared" si="130"/>
        <v>5</v>
      </c>
      <c r="C80" s="542"/>
      <c r="D80" s="369" t="str">
        <f t="shared" si="120"/>
        <v>TSC Eintracht 48/95 II</v>
      </c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71">
        <f t="shared" si="121"/>
        <v>1</v>
      </c>
      <c r="Q80" s="372"/>
      <c r="R80" s="373"/>
      <c r="S80" s="372">
        <f t="shared" si="122"/>
        <v>3</v>
      </c>
      <c r="T80" s="372"/>
      <c r="U80" s="91" t="s">
        <v>20</v>
      </c>
      <c r="V80" s="372">
        <f t="shared" si="123"/>
        <v>11</v>
      </c>
      <c r="W80" s="372"/>
      <c r="X80" s="371">
        <f t="shared" si="124"/>
        <v>-8</v>
      </c>
      <c r="Y80" s="372"/>
      <c r="Z80" s="373"/>
      <c r="AA80" s="82"/>
      <c r="AB80" s="541">
        <f t="shared" si="131"/>
        <v>5</v>
      </c>
      <c r="AC80" s="542"/>
      <c r="AD80" s="369" t="str">
        <f t="shared" si="125"/>
        <v>Preußen Werl</v>
      </c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71">
        <f t="shared" si="126"/>
        <v>1</v>
      </c>
      <c r="AQ80" s="372"/>
      <c r="AR80" s="373"/>
      <c r="AS80" s="372">
        <f t="shared" si="127"/>
        <v>0</v>
      </c>
      <c r="AT80" s="372"/>
      <c r="AU80" s="91" t="s">
        <v>20</v>
      </c>
      <c r="AV80" s="372">
        <f t="shared" si="128"/>
        <v>3</v>
      </c>
      <c r="AW80" s="372"/>
      <c r="AX80" s="371">
        <f t="shared" si="129"/>
        <v>-3</v>
      </c>
      <c r="AY80" s="372"/>
      <c r="AZ80" s="373"/>
      <c r="BA80" s="214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135"/>
      <c r="CC80" s="135"/>
      <c r="CD80" s="135"/>
      <c r="CE80" s="135"/>
      <c r="CF80" s="135"/>
      <c r="CG80" s="13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6"/>
      <c r="CZ80" s="156"/>
      <c r="DA80" s="155"/>
      <c r="DB80" s="155"/>
      <c r="DC80" s="158"/>
      <c r="DD80" s="159"/>
      <c r="DE80" s="158"/>
      <c r="DF80" s="159"/>
      <c r="DG80" s="181"/>
      <c r="DH80" s="159"/>
      <c r="DI80" s="181"/>
      <c r="DJ80" s="160"/>
      <c r="DK80" s="160"/>
      <c r="DL80" s="160"/>
      <c r="DM80" s="161"/>
      <c r="DN80" s="160"/>
      <c r="DO80" s="160"/>
      <c r="DP80" s="135"/>
      <c r="DQ80" s="135"/>
    </row>
    <row r="81" spans="1:121" s="82" customFormat="1">
      <c r="BA81" s="214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135"/>
      <c r="CC81" s="135"/>
      <c r="CD81" s="135"/>
      <c r="CE81" s="135"/>
      <c r="CF81" s="135"/>
      <c r="CG81" s="135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95"/>
      <c r="DD81" s="159"/>
      <c r="DE81" s="195"/>
      <c r="DF81" s="159"/>
      <c r="DG81" s="195"/>
      <c r="DH81" s="159"/>
      <c r="DI81" s="195"/>
      <c r="DJ81" s="160"/>
      <c r="DK81" s="160"/>
      <c r="DL81" s="160"/>
      <c r="DM81" s="161"/>
      <c r="DN81" s="160"/>
      <c r="DO81" s="160"/>
      <c r="DP81" s="135"/>
      <c r="DQ81" s="135"/>
    </row>
    <row r="82" spans="1:121" s="106" customFormat="1">
      <c r="B82" s="379" t="s">
        <v>40</v>
      </c>
      <c r="C82" s="379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79"/>
      <c r="AM82" s="379"/>
      <c r="AN82" s="379"/>
      <c r="AO82" s="379"/>
      <c r="AP82" s="379"/>
      <c r="AQ82" s="379"/>
      <c r="AR82" s="379"/>
      <c r="AS82" s="379"/>
      <c r="AT82" s="379"/>
      <c r="AU82" s="379"/>
      <c r="AV82" s="379"/>
      <c r="AW82" s="379"/>
      <c r="AX82" s="379"/>
      <c r="AY82" s="379"/>
      <c r="BA82" s="214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135"/>
      <c r="CC82" s="135"/>
      <c r="CD82" s="135"/>
      <c r="CE82" s="135"/>
      <c r="CF82" s="135"/>
      <c r="CG82" s="135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95"/>
      <c r="DD82" s="159"/>
      <c r="DE82" s="195"/>
      <c r="DF82" s="159"/>
      <c r="DG82" s="195"/>
      <c r="DH82" s="159"/>
      <c r="DI82" s="195"/>
      <c r="DJ82" s="160"/>
      <c r="DK82" s="160"/>
      <c r="DL82" s="160"/>
      <c r="DM82" s="161"/>
      <c r="DN82" s="160"/>
      <c r="DO82" s="160"/>
      <c r="DP82" s="135"/>
      <c r="DQ82" s="135"/>
    </row>
    <row r="83" spans="1:121" s="82" customFormat="1"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4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X83" s="84"/>
      <c r="BA83" s="214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15"/>
      <c r="CA83" s="215"/>
      <c r="CB83" s="135"/>
      <c r="CC83" s="135"/>
      <c r="CD83" s="135"/>
      <c r="CE83" s="135"/>
      <c r="CF83" s="135"/>
      <c r="CG83" s="135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95"/>
      <c r="DD83" s="159"/>
      <c r="DE83" s="195"/>
      <c r="DF83" s="159"/>
      <c r="DG83" s="195"/>
      <c r="DH83" s="159"/>
      <c r="DI83" s="195"/>
      <c r="DJ83" s="160"/>
      <c r="DK83" s="160"/>
      <c r="DL83" s="160"/>
      <c r="DM83" s="161"/>
      <c r="DN83" s="160"/>
      <c r="DO83" s="160"/>
      <c r="DP83" s="135"/>
      <c r="DQ83" s="135"/>
    </row>
    <row r="84" spans="1:121" s="82" customFormat="1" ht="26.25">
      <c r="A84" s="357" t="s">
        <v>137</v>
      </c>
      <c r="B84" s="357"/>
      <c r="C84" s="357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214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135"/>
      <c r="CC84" s="135"/>
      <c r="CD84" s="135"/>
      <c r="CE84" s="135"/>
      <c r="CF84" s="135"/>
      <c r="CG84" s="13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6"/>
      <c r="CZ84" s="156"/>
      <c r="DA84" s="155"/>
      <c r="DB84" s="155"/>
      <c r="DC84" s="158"/>
      <c r="DD84" s="159"/>
      <c r="DE84" s="158"/>
      <c r="DF84" s="159"/>
      <c r="DG84" s="181"/>
      <c r="DH84" s="159"/>
      <c r="DI84" s="181"/>
      <c r="DJ84" s="160"/>
      <c r="DK84" s="160"/>
      <c r="DL84" s="160"/>
      <c r="DM84" s="161"/>
      <c r="DN84" s="160"/>
      <c r="DO84" s="160"/>
      <c r="DP84" s="135"/>
      <c r="DQ84" s="135"/>
    </row>
    <row r="85" spans="1:121" s="82" customFormat="1" ht="10.9" customHeight="1" thickBot="1"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4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X85" s="84"/>
      <c r="BA85" s="214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135"/>
      <c r="CC85" s="135"/>
      <c r="CD85" s="135"/>
      <c r="CE85" s="135"/>
      <c r="CF85" s="135"/>
      <c r="CG85" s="13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6"/>
      <c r="CZ85" s="156"/>
      <c r="DA85" s="155"/>
      <c r="DB85" s="155"/>
      <c r="DC85" s="158"/>
      <c r="DD85" s="159"/>
      <c r="DE85" s="158"/>
      <c r="DF85" s="159"/>
      <c r="DG85" s="181"/>
      <c r="DH85" s="159"/>
      <c r="DI85" s="181"/>
      <c r="DJ85" s="160"/>
      <c r="DK85" s="160"/>
      <c r="DL85" s="160"/>
      <c r="DM85" s="161"/>
      <c r="DN85" s="160"/>
      <c r="DO85" s="160"/>
      <c r="DP85" s="135"/>
      <c r="DQ85" s="135"/>
    </row>
    <row r="86" spans="1:121" s="82" customFormat="1" ht="15.75" thickBot="1">
      <c r="B86" s="284" t="str">
        <f>'Zwischen- &amp; Platzierungsrunde'!B36</f>
        <v>Gruppe 5</v>
      </c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4" t="s">
        <v>28</v>
      </c>
      <c r="Q86" s="285"/>
      <c r="R86" s="286"/>
      <c r="S86" s="285" t="s">
        <v>29</v>
      </c>
      <c r="T86" s="285"/>
      <c r="U86" s="285"/>
      <c r="V86" s="285"/>
      <c r="W86" s="285"/>
      <c r="X86" s="284" t="s">
        <v>30</v>
      </c>
      <c r="Y86" s="285"/>
      <c r="Z86" s="286"/>
      <c r="AA86" s="83"/>
      <c r="AB86" s="284" t="str">
        <f>'Zwischen- &amp; Platzierungsrunde'!AE36</f>
        <v>Gruppe 6</v>
      </c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4" t="s">
        <v>28</v>
      </c>
      <c r="AQ86" s="285"/>
      <c r="AR86" s="286"/>
      <c r="AS86" s="285" t="s">
        <v>29</v>
      </c>
      <c r="AT86" s="285"/>
      <c r="AU86" s="285"/>
      <c r="AV86" s="285"/>
      <c r="AW86" s="285"/>
      <c r="AX86" s="284" t="s">
        <v>30</v>
      </c>
      <c r="AY86" s="285"/>
      <c r="AZ86" s="286"/>
      <c r="BA86" s="214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135"/>
      <c r="CC86" s="135"/>
      <c r="CD86" s="135"/>
      <c r="CE86" s="135"/>
      <c r="CF86" s="135"/>
      <c r="CG86" s="13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6"/>
      <c r="CZ86" s="156"/>
      <c r="DA86" s="155"/>
      <c r="DB86" s="155"/>
      <c r="DC86" s="158"/>
      <c r="DD86" s="159"/>
      <c r="DE86" s="158"/>
      <c r="DF86" s="159"/>
      <c r="DG86" s="181"/>
      <c r="DH86" s="159"/>
      <c r="DI86" s="181"/>
      <c r="DJ86" s="160"/>
      <c r="DK86" s="160"/>
      <c r="DL86" s="160"/>
      <c r="DM86" s="161"/>
      <c r="DN86" s="160"/>
      <c r="DO86" s="160"/>
      <c r="DP86" s="135"/>
      <c r="DQ86" s="135"/>
    </row>
    <row r="87" spans="1:121" s="87" customFormat="1">
      <c r="B87" s="526" t="s">
        <v>104</v>
      </c>
      <c r="C87" s="527"/>
      <c r="D87" s="528" t="str">
        <f>BE47</f>
        <v>VfK Weddinghofen</v>
      </c>
      <c r="E87" s="528"/>
      <c r="F87" s="528"/>
      <c r="G87" s="528"/>
      <c r="H87" s="528"/>
      <c r="I87" s="528"/>
      <c r="J87" s="528"/>
      <c r="K87" s="528"/>
      <c r="L87" s="528"/>
      <c r="M87" s="528"/>
      <c r="N87" s="528"/>
      <c r="O87" s="528"/>
      <c r="P87" s="529">
        <f>BQ47</f>
        <v>10</v>
      </c>
      <c r="Q87" s="530"/>
      <c r="R87" s="531"/>
      <c r="S87" s="530">
        <f>BT47</f>
        <v>12</v>
      </c>
      <c r="T87" s="530"/>
      <c r="U87" s="90" t="s">
        <v>20</v>
      </c>
      <c r="V87" s="530">
        <f>BW47</f>
        <v>2</v>
      </c>
      <c r="W87" s="530"/>
      <c r="X87" s="529">
        <f>BY47</f>
        <v>10</v>
      </c>
      <c r="Y87" s="530"/>
      <c r="Z87" s="531"/>
      <c r="AA87" s="88"/>
      <c r="AB87" s="526" t="s">
        <v>109</v>
      </c>
      <c r="AC87" s="527"/>
      <c r="AD87" s="528" t="s">
        <v>90</v>
      </c>
      <c r="AE87" s="528"/>
      <c r="AF87" s="528"/>
      <c r="AG87" s="528"/>
      <c r="AH87" s="528"/>
      <c r="AI87" s="528"/>
      <c r="AJ87" s="528"/>
      <c r="AK87" s="528"/>
      <c r="AL87" s="528"/>
      <c r="AM87" s="528"/>
      <c r="AN87" s="528"/>
      <c r="AO87" s="528"/>
      <c r="AP87" s="532" t="s">
        <v>138</v>
      </c>
      <c r="AQ87" s="533"/>
      <c r="AR87" s="533"/>
      <c r="AS87" s="533"/>
      <c r="AT87" s="533"/>
      <c r="AU87" s="533"/>
      <c r="AV87" s="533"/>
      <c r="AW87" s="533"/>
      <c r="AX87" s="533"/>
      <c r="AY87" s="533"/>
      <c r="AZ87" s="534"/>
      <c r="BA87" s="214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135"/>
      <c r="CC87" s="135"/>
      <c r="CD87" s="135"/>
      <c r="CE87" s="135"/>
      <c r="CF87" s="135"/>
      <c r="CG87" s="13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6"/>
      <c r="CZ87" s="156"/>
      <c r="DA87" s="155"/>
      <c r="DB87" s="155"/>
      <c r="DC87" s="158"/>
      <c r="DD87" s="159"/>
      <c r="DE87" s="158"/>
      <c r="DF87" s="159"/>
      <c r="DG87" s="181"/>
      <c r="DH87" s="159"/>
      <c r="DI87" s="181"/>
      <c r="DJ87" s="160"/>
      <c r="DK87" s="160"/>
      <c r="DL87" s="160"/>
      <c r="DM87" s="161"/>
      <c r="DN87" s="160"/>
      <c r="DO87" s="160"/>
      <c r="DP87" s="135"/>
      <c r="DQ87" s="135"/>
    </row>
    <row r="88" spans="1:121" s="87" customFormat="1">
      <c r="B88" s="360" t="s">
        <v>105</v>
      </c>
      <c r="C88" s="361"/>
      <c r="D88" s="362" t="str">
        <f t="shared" ref="D88:D91" si="132">BE48</f>
        <v>Tuspo Saarn</v>
      </c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4">
        <f t="shared" ref="P88:P91" si="133">BQ48</f>
        <v>7</v>
      </c>
      <c r="Q88" s="365"/>
      <c r="R88" s="366"/>
      <c r="S88" s="365">
        <f t="shared" ref="S88:S91" si="134">BT48</f>
        <v>4</v>
      </c>
      <c r="T88" s="365"/>
      <c r="U88" s="89" t="s">
        <v>20</v>
      </c>
      <c r="V88" s="365">
        <f t="shared" ref="V88:V91" si="135">BW48</f>
        <v>4</v>
      </c>
      <c r="W88" s="365"/>
      <c r="X88" s="364">
        <f t="shared" ref="X88:X91" si="136">BY48</f>
        <v>0</v>
      </c>
      <c r="Y88" s="365"/>
      <c r="Z88" s="366"/>
      <c r="AA88" s="88"/>
      <c r="AB88" s="360" t="s">
        <v>110</v>
      </c>
      <c r="AC88" s="361"/>
      <c r="AD88" s="362" t="s">
        <v>119</v>
      </c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535"/>
      <c r="AQ88" s="536"/>
      <c r="AR88" s="536"/>
      <c r="AS88" s="536"/>
      <c r="AT88" s="536"/>
      <c r="AU88" s="536"/>
      <c r="AV88" s="536"/>
      <c r="AW88" s="536"/>
      <c r="AX88" s="536"/>
      <c r="AY88" s="536"/>
      <c r="AZ88" s="537"/>
      <c r="BA88" s="214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135"/>
      <c r="CC88" s="135"/>
      <c r="CD88" s="135"/>
      <c r="CE88" s="135"/>
      <c r="CF88" s="135"/>
      <c r="CG88" s="13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6"/>
      <c r="CZ88" s="156"/>
      <c r="DA88" s="155"/>
      <c r="DB88" s="155"/>
      <c r="DC88" s="158"/>
      <c r="DD88" s="159"/>
      <c r="DE88" s="158"/>
      <c r="DF88" s="159"/>
      <c r="DG88" s="181"/>
      <c r="DH88" s="159"/>
      <c r="DI88" s="181"/>
      <c r="DJ88" s="160"/>
      <c r="DK88" s="160"/>
      <c r="DL88" s="160"/>
      <c r="DM88" s="161"/>
      <c r="DN88" s="160"/>
      <c r="DO88" s="160"/>
      <c r="DP88" s="135"/>
      <c r="DQ88" s="135"/>
    </row>
    <row r="89" spans="1:121" s="87" customFormat="1">
      <c r="B89" s="360" t="s">
        <v>106</v>
      </c>
      <c r="C89" s="361"/>
      <c r="D89" s="362" t="str">
        <f t="shared" si="132"/>
        <v>SpVg Hagen</v>
      </c>
      <c r="E89" s="362"/>
      <c r="F89" s="362"/>
      <c r="G89" s="362"/>
      <c r="H89" s="362"/>
      <c r="I89" s="362"/>
      <c r="J89" s="362"/>
      <c r="K89" s="362"/>
      <c r="L89" s="362"/>
      <c r="M89" s="362"/>
      <c r="N89" s="362"/>
      <c r="O89" s="362"/>
      <c r="P89" s="364">
        <f t="shared" si="133"/>
        <v>7</v>
      </c>
      <c r="Q89" s="365"/>
      <c r="R89" s="366"/>
      <c r="S89" s="365">
        <f t="shared" si="134"/>
        <v>3</v>
      </c>
      <c r="T89" s="365"/>
      <c r="U89" s="89" t="s">
        <v>20</v>
      </c>
      <c r="V89" s="365">
        <f t="shared" si="135"/>
        <v>5</v>
      </c>
      <c r="W89" s="365"/>
      <c r="X89" s="364">
        <f t="shared" si="136"/>
        <v>-2</v>
      </c>
      <c r="Y89" s="365"/>
      <c r="Z89" s="366"/>
      <c r="AA89" s="88"/>
      <c r="AB89" s="360" t="s">
        <v>111</v>
      </c>
      <c r="AC89" s="361"/>
      <c r="AD89" s="362" t="s">
        <v>132</v>
      </c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535"/>
      <c r="AQ89" s="536"/>
      <c r="AR89" s="536"/>
      <c r="AS89" s="536"/>
      <c r="AT89" s="536"/>
      <c r="AU89" s="536"/>
      <c r="AV89" s="536"/>
      <c r="AW89" s="536"/>
      <c r="AX89" s="536"/>
      <c r="AY89" s="536"/>
      <c r="AZ89" s="537"/>
      <c r="BA89" s="214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135"/>
      <c r="CC89" s="135"/>
      <c r="CD89" s="135"/>
      <c r="CE89" s="135"/>
      <c r="CF89" s="135"/>
      <c r="CG89" s="13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6"/>
      <c r="CZ89" s="156"/>
      <c r="DA89" s="155"/>
      <c r="DB89" s="155"/>
      <c r="DC89" s="158"/>
      <c r="DD89" s="159"/>
      <c r="DE89" s="158"/>
      <c r="DF89" s="159"/>
      <c r="DG89" s="181"/>
      <c r="DH89" s="159"/>
      <c r="DI89" s="181"/>
      <c r="DJ89" s="160"/>
      <c r="DK89" s="160"/>
      <c r="DL89" s="160"/>
      <c r="DM89" s="161"/>
      <c r="DN89" s="160"/>
      <c r="DO89" s="160"/>
      <c r="DP89" s="135"/>
      <c r="DQ89" s="135"/>
    </row>
    <row r="90" spans="1:121" s="87" customFormat="1">
      <c r="B90" s="360" t="s">
        <v>107</v>
      </c>
      <c r="C90" s="361"/>
      <c r="D90" s="362" t="str">
        <f t="shared" si="132"/>
        <v>DJK/VfL Giesenkirchen</v>
      </c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4">
        <f t="shared" si="133"/>
        <v>4</v>
      </c>
      <c r="Q90" s="365"/>
      <c r="R90" s="366"/>
      <c r="S90" s="365">
        <f t="shared" si="134"/>
        <v>3</v>
      </c>
      <c r="T90" s="365"/>
      <c r="U90" s="89" t="s">
        <v>20</v>
      </c>
      <c r="V90" s="365">
        <f t="shared" si="135"/>
        <v>3</v>
      </c>
      <c r="W90" s="365"/>
      <c r="X90" s="364">
        <f t="shared" si="136"/>
        <v>0</v>
      </c>
      <c r="Y90" s="365"/>
      <c r="Z90" s="366"/>
      <c r="AA90" s="88"/>
      <c r="AB90" s="360"/>
      <c r="AC90" s="361"/>
      <c r="AD90" s="362" t="s">
        <v>133</v>
      </c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535"/>
      <c r="AQ90" s="536"/>
      <c r="AR90" s="536"/>
      <c r="AS90" s="536"/>
      <c r="AT90" s="536"/>
      <c r="AU90" s="536"/>
      <c r="AV90" s="536"/>
      <c r="AW90" s="536"/>
      <c r="AX90" s="536"/>
      <c r="AY90" s="536"/>
      <c r="AZ90" s="537"/>
      <c r="BA90" s="214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135"/>
      <c r="CC90" s="135"/>
      <c r="CD90" s="135"/>
      <c r="CE90" s="135"/>
      <c r="CF90" s="135"/>
      <c r="CG90" s="13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6"/>
      <c r="CZ90" s="156"/>
      <c r="DA90" s="155"/>
      <c r="DB90" s="155"/>
      <c r="DC90" s="158"/>
      <c r="DD90" s="159"/>
      <c r="DE90" s="158"/>
      <c r="DF90" s="159"/>
      <c r="DG90" s="181"/>
      <c r="DH90" s="159"/>
      <c r="DI90" s="181"/>
      <c r="DJ90" s="160"/>
      <c r="DK90" s="160"/>
      <c r="DL90" s="160"/>
      <c r="DM90" s="161"/>
      <c r="DN90" s="160"/>
      <c r="DO90" s="160"/>
      <c r="DP90" s="135"/>
      <c r="DQ90" s="135"/>
    </row>
    <row r="91" spans="1:121" s="87" customFormat="1" ht="15.75" thickBot="1">
      <c r="B91" s="367" t="s">
        <v>108</v>
      </c>
      <c r="C91" s="368"/>
      <c r="D91" s="369" t="str">
        <f t="shared" si="132"/>
        <v>VfR Sölde</v>
      </c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71">
        <f t="shared" si="133"/>
        <v>0</v>
      </c>
      <c r="Q91" s="372"/>
      <c r="R91" s="373"/>
      <c r="S91" s="372">
        <f t="shared" si="134"/>
        <v>0</v>
      </c>
      <c r="T91" s="372"/>
      <c r="U91" s="91" t="s">
        <v>20</v>
      </c>
      <c r="V91" s="372">
        <f t="shared" si="135"/>
        <v>8</v>
      </c>
      <c r="W91" s="372"/>
      <c r="X91" s="371">
        <f t="shared" si="136"/>
        <v>-8</v>
      </c>
      <c r="Y91" s="372"/>
      <c r="Z91" s="373"/>
      <c r="AA91" s="88"/>
      <c r="AB91" s="367"/>
      <c r="AC91" s="368"/>
      <c r="AD91" s="369" t="s">
        <v>134</v>
      </c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538"/>
      <c r="AQ91" s="539"/>
      <c r="AR91" s="539"/>
      <c r="AS91" s="539"/>
      <c r="AT91" s="539"/>
      <c r="AU91" s="539"/>
      <c r="AV91" s="539"/>
      <c r="AW91" s="539"/>
      <c r="AX91" s="539"/>
      <c r="AY91" s="539"/>
      <c r="AZ91" s="540"/>
      <c r="BA91" s="214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135"/>
      <c r="CC91" s="135"/>
      <c r="CD91" s="135"/>
      <c r="CE91" s="135"/>
      <c r="CF91" s="135"/>
      <c r="CG91" s="13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6"/>
      <c r="CZ91" s="156"/>
      <c r="DA91" s="155"/>
      <c r="DB91" s="155"/>
      <c r="DC91" s="158"/>
      <c r="DD91" s="159"/>
      <c r="DE91" s="158"/>
      <c r="DF91" s="159"/>
      <c r="DG91" s="181"/>
      <c r="DH91" s="159"/>
      <c r="DI91" s="181"/>
      <c r="DJ91" s="160"/>
      <c r="DK91" s="160"/>
      <c r="DL91" s="160"/>
      <c r="DM91" s="161"/>
      <c r="DN91" s="160"/>
      <c r="DO91" s="160"/>
      <c r="DP91" s="135"/>
      <c r="DQ91" s="135"/>
    </row>
    <row r="130" spans="2:121" s="106" customFormat="1">
      <c r="B130" s="112"/>
      <c r="C130" s="112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U130" s="109"/>
      <c r="BA130" s="214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215"/>
      <c r="BO130" s="215"/>
      <c r="BP130" s="215"/>
      <c r="BQ130" s="215"/>
      <c r="BR130" s="215"/>
      <c r="BS130" s="215"/>
      <c r="BT130" s="215"/>
      <c r="BU130" s="215"/>
      <c r="BV130" s="215"/>
      <c r="BW130" s="215"/>
      <c r="BX130" s="215"/>
      <c r="BY130" s="215"/>
      <c r="BZ130" s="215"/>
      <c r="CA130" s="215"/>
      <c r="CB130" s="135"/>
      <c r="CC130" s="135"/>
      <c r="CD130" s="135"/>
      <c r="CE130" s="135"/>
      <c r="CF130" s="135"/>
      <c r="CG130" s="13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  <c r="CW130" s="155"/>
      <c r="CX130" s="155"/>
      <c r="CY130" s="156"/>
      <c r="CZ130" s="156"/>
      <c r="DA130" s="155"/>
      <c r="DB130" s="155"/>
      <c r="DC130" s="158"/>
      <c r="DD130" s="159"/>
      <c r="DE130" s="158"/>
      <c r="DF130" s="159"/>
      <c r="DG130" s="181"/>
      <c r="DH130" s="159"/>
      <c r="DI130" s="181"/>
      <c r="DJ130" s="160"/>
      <c r="DK130" s="160"/>
      <c r="DL130" s="160"/>
      <c r="DM130" s="161"/>
      <c r="DN130" s="160"/>
      <c r="DO130" s="160"/>
      <c r="DP130" s="135"/>
      <c r="DQ130" s="135"/>
    </row>
    <row r="202" spans="106:113">
      <c r="DB202" s="196"/>
      <c r="DC202" s="197"/>
      <c r="DE202" s="197"/>
      <c r="DG202" s="197"/>
      <c r="DI202" s="197"/>
    </row>
    <row r="203" spans="106:113">
      <c r="DB203" s="196"/>
      <c r="DC203" s="197"/>
      <c r="DE203" s="197"/>
      <c r="DG203" s="197"/>
      <c r="DI203" s="197"/>
    </row>
    <row r="204" spans="106:113">
      <c r="DB204" s="196"/>
      <c r="DC204" s="197"/>
      <c r="DE204" s="197"/>
      <c r="DG204" s="197"/>
      <c r="DI204" s="197"/>
    </row>
    <row r="205" spans="106:113">
      <c r="DB205" s="196"/>
      <c r="DC205" s="197"/>
      <c r="DE205" s="197"/>
      <c r="DG205" s="197"/>
      <c r="DI205" s="197"/>
    </row>
    <row r="206" spans="106:113">
      <c r="DB206" s="196"/>
      <c r="DC206" s="197"/>
      <c r="DE206" s="197"/>
      <c r="DG206" s="197"/>
      <c r="DI206" s="197"/>
    </row>
    <row r="207" spans="106:113">
      <c r="DB207" s="196"/>
      <c r="DC207" s="197"/>
      <c r="DE207" s="197"/>
      <c r="DG207" s="197"/>
      <c r="DI207" s="197"/>
    </row>
  </sheetData>
  <mergeCells count="765">
    <mergeCell ref="BC51:BD51"/>
    <mergeCell ref="BE51:BP51"/>
    <mergeCell ref="BQ51:BS51"/>
    <mergeCell ref="BT51:BU51"/>
    <mergeCell ref="BW51:BX51"/>
    <mergeCell ref="BY51:CA51"/>
    <mergeCell ref="BC49:BD49"/>
    <mergeCell ref="BE49:BP49"/>
    <mergeCell ref="BQ49:BS49"/>
    <mergeCell ref="BT49:BU49"/>
    <mergeCell ref="BW49:BX49"/>
    <mergeCell ref="BY49:CA49"/>
    <mergeCell ref="BC50:BD50"/>
    <mergeCell ref="BE50:BP50"/>
    <mergeCell ref="BQ50:BS50"/>
    <mergeCell ref="BT50:BU50"/>
    <mergeCell ref="BW50:BX50"/>
    <mergeCell ref="BY50:CA50"/>
    <mergeCell ref="BC47:BD47"/>
    <mergeCell ref="BE47:BP47"/>
    <mergeCell ref="BQ47:BS47"/>
    <mergeCell ref="BT47:BU47"/>
    <mergeCell ref="BW47:BX47"/>
    <mergeCell ref="BY47:CA47"/>
    <mergeCell ref="BC48:BD48"/>
    <mergeCell ref="BE48:BP48"/>
    <mergeCell ref="BQ48:BS48"/>
    <mergeCell ref="BT48:BU48"/>
    <mergeCell ref="BW48:BX48"/>
    <mergeCell ref="BY48:CA48"/>
    <mergeCell ref="BC43:BD43"/>
    <mergeCell ref="BE43:BP43"/>
    <mergeCell ref="BQ43:BS43"/>
    <mergeCell ref="BT43:BU43"/>
    <mergeCell ref="BW43:BX43"/>
    <mergeCell ref="BY43:CA43"/>
    <mergeCell ref="BC46:BP46"/>
    <mergeCell ref="BQ46:BS46"/>
    <mergeCell ref="BT46:BX46"/>
    <mergeCell ref="BY46:CA46"/>
    <mergeCell ref="BC41:BD41"/>
    <mergeCell ref="BE41:BP41"/>
    <mergeCell ref="BQ41:BS41"/>
    <mergeCell ref="BT41:BU41"/>
    <mergeCell ref="BW41:BX41"/>
    <mergeCell ref="BY41:CA41"/>
    <mergeCell ref="BC42:BD42"/>
    <mergeCell ref="BE42:BP42"/>
    <mergeCell ref="BQ42:BS42"/>
    <mergeCell ref="BT42:BU42"/>
    <mergeCell ref="BW42:BX42"/>
    <mergeCell ref="BY42:CA42"/>
    <mergeCell ref="BC39:BD39"/>
    <mergeCell ref="BE39:BP39"/>
    <mergeCell ref="BQ39:BS39"/>
    <mergeCell ref="BT39:BU39"/>
    <mergeCell ref="BW39:BX39"/>
    <mergeCell ref="BY39:CA39"/>
    <mergeCell ref="BC40:BD40"/>
    <mergeCell ref="BE40:BP40"/>
    <mergeCell ref="BQ40:BS40"/>
    <mergeCell ref="BT40:BU40"/>
    <mergeCell ref="BW40:BX40"/>
    <mergeCell ref="BY40:CA40"/>
    <mergeCell ref="BC38:BP38"/>
    <mergeCell ref="BQ38:BS38"/>
    <mergeCell ref="BT38:BX38"/>
    <mergeCell ref="BY38:CA38"/>
    <mergeCell ref="BC34:BD34"/>
    <mergeCell ref="BE34:BP34"/>
    <mergeCell ref="BQ34:BS34"/>
    <mergeCell ref="BT34:BU34"/>
    <mergeCell ref="BW34:BX34"/>
    <mergeCell ref="BY34:CA34"/>
    <mergeCell ref="BC35:BD35"/>
    <mergeCell ref="BE35:BP35"/>
    <mergeCell ref="BQ35:BS35"/>
    <mergeCell ref="BT35:BU35"/>
    <mergeCell ref="BW35:BX35"/>
    <mergeCell ref="BY35:CA35"/>
    <mergeCell ref="BC32:BD32"/>
    <mergeCell ref="BE32:BP32"/>
    <mergeCell ref="BQ32:BS32"/>
    <mergeCell ref="BT32:BU32"/>
    <mergeCell ref="BW32:BX32"/>
    <mergeCell ref="BY32:CA32"/>
    <mergeCell ref="BC33:BD33"/>
    <mergeCell ref="BE33:BP33"/>
    <mergeCell ref="BQ33:BS33"/>
    <mergeCell ref="BT33:BU33"/>
    <mergeCell ref="BW33:BX33"/>
    <mergeCell ref="BY33:CA33"/>
    <mergeCell ref="BC30:BP30"/>
    <mergeCell ref="BQ30:BS30"/>
    <mergeCell ref="BT30:BX30"/>
    <mergeCell ref="BY30:CA30"/>
    <mergeCell ref="BC31:BD31"/>
    <mergeCell ref="BE31:BP31"/>
    <mergeCell ref="BQ31:BS31"/>
    <mergeCell ref="BT31:BU31"/>
    <mergeCell ref="BW31:BX31"/>
    <mergeCell ref="BY31:CA31"/>
    <mergeCell ref="BC27:BD27"/>
    <mergeCell ref="BE27:BP27"/>
    <mergeCell ref="BQ27:BS27"/>
    <mergeCell ref="BT27:BU27"/>
    <mergeCell ref="BW27:BX27"/>
    <mergeCell ref="BY27:CA27"/>
    <mergeCell ref="BC25:BD25"/>
    <mergeCell ref="BE25:BP25"/>
    <mergeCell ref="BQ25:BS25"/>
    <mergeCell ref="BT25:BU25"/>
    <mergeCell ref="BW25:BX25"/>
    <mergeCell ref="BY25:CA25"/>
    <mergeCell ref="BC26:BD26"/>
    <mergeCell ref="BE26:BP26"/>
    <mergeCell ref="BQ26:BS26"/>
    <mergeCell ref="BT26:BU26"/>
    <mergeCell ref="BW26:BX26"/>
    <mergeCell ref="BY26:CA26"/>
    <mergeCell ref="BC23:BD23"/>
    <mergeCell ref="BE23:BP23"/>
    <mergeCell ref="BQ23:BS23"/>
    <mergeCell ref="BT23:BU23"/>
    <mergeCell ref="BW23:BX23"/>
    <mergeCell ref="BY23:CA23"/>
    <mergeCell ref="BC24:BD24"/>
    <mergeCell ref="BE24:BP24"/>
    <mergeCell ref="BQ24:BS24"/>
    <mergeCell ref="BT24:BU24"/>
    <mergeCell ref="BW24:BX24"/>
    <mergeCell ref="BY24:CA24"/>
    <mergeCell ref="BC22:BP22"/>
    <mergeCell ref="BQ22:BS22"/>
    <mergeCell ref="BT22:BX22"/>
    <mergeCell ref="BY22:CA22"/>
    <mergeCell ref="BC18:BD18"/>
    <mergeCell ref="BE18:BP18"/>
    <mergeCell ref="BQ18:BS18"/>
    <mergeCell ref="BT18:BU18"/>
    <mergeCell ref="BW18:BX18"/>
    <mergeCell ref="BY18:CA18"/>
    <mergeCell ref="BC19:BD19"/>
    <mergeCell ref="BE19:BP19"/>
    <mergeCell ref="BQ19:BS19"/>
    <mergeCell ref="BT19:BU19"/>
    <mergeCell ref="BW19:BX19"/>
    <mergeCell ref="BY19:CA19"/>
    <mergeCell ref="BC16:BD16"/>
    <mergeCell ref="BE16:BP16"/>
    <mergeCell ref="BQ16:BS16"/>
    <mergeCell ref="BT16:BU16"/>
    <mergeCell ref="BW16:BX16"/>
    <mergeCell ref="BY16:CA16"/>
    <mergeCell ref="BC17:BD17"/>
    <mergeCell ref="BE17:BP17"/>
    <mergeCell ref="BQ17:BS17"/>
    <mergeCell ref="BT17:BU17"/>
    <mergeCell ref="BW17:BX17"/>
    <mergeCell ref="BY17:CA17"/>
    <mergeCell ref="BC14:BP14"/>
    <mergeCell ref="BQ14:BS14"/>
    <mergeCell ref="BT14:BX14"/>
    <mergeCell ref="BY14:CA14"/>
    <mergeCell ref="BC15:BD15"/>
    <mergeCell ref="BE15:BP15"/>
    <mergeCell ref="BQ15:BS15"/>
    <mergeCell ref="BT15:BU15"/>
    <mergeCell ref="BW15:BX15"/>
    <mergeCell ref="BY15:CA15"/>
    <mergeCell ref="AB68:AO68"/>
    <mergeCell ref="AP68:AR68"/>
    <mergeCell ref="AS68:AW68"/>
    <mergeCell ref="AX68:AZ68"/>
    <mergeCell ref="AS69:AT69"/>
    <mergeCell ref="AV69:AW69"/>
    <mergeCell ref="AX69:AZ69"/>
    <mergeCell ref="X70:Z70"/>
    <mergeCell ref="AB70:AC70"/>
    <mergeCell ref="AD70:AO70"/>
    <mergeCell ref="AP70:AR70"/>
    <mergeCell ref="AS70:AT70"/>
    <mergeCell ref="AV70:AW70"/>
    <mergeCell ref="AX70:AZ70"/>
    <mergeCell ref="D69:O69"/>
    <mergeCell ref="P69:R69"/>
    <mergeCell ref="S69:T69"/>
    <mergeCell ref="B71:C71"/>
    <mergeCell ref="D71:O71"/>
    <mergeCell ref="P71:R71"/>
    <mergeCell ref="S71:T71"/>
    <mergeCell ref="V71:W71"/>
    <mergeCell ref="B70:C70"/>
    <mergeCell ref="D70:O70"/>
    <mergeCell ref="P70:R70"/>
    <mergeCell ref="S70:T70"/>
    <mergeCell ref="V70:W70"/>
    <mergeCell ref="AV49:AW49"/>
    <mergeCell ref="AY49:AZ49"/>
    <mergeCell ref="AV50:AW50"/>
    <mergeCell ref="AY50:AZ50"/>
    <mergeCell ref="G50:I50"/>
    <mergeCell ref="J50:N50"/>
    <mergeCell ref="O50:AD50"/>
    <mergeCell ref="AF50:AU50"/>
    <mergeCell ref="A66:AZ66"/>
    <mergeCell ref="A52:C52"/>
    <mergeCell ref="D52:F52"/>
    <mergeCell ref="J52:N52"/>
    <mergeCell ref="A53:C53"/>
    <mergeCell ref="D53:F53"/>
    <mergeCell ref="A54:C54"/>
    <mergeCell ref="D54:F54"/>
    <mergeCell ref="G51:I51"/>
    <mergeCell ref="O51:AD51"/>
    <mergeCell ref="AF51:AU51"/>
    <mergeCell ref="AV51:AW51"/>
    <mergeCell ref="AY51:AZ51"/>
    <mergeCell ref="AV52:AW52"/>
    <mergeCell ref="AY52:AZ52"/>
    <mergeCell ref="G52:I52"/>
    <mergeCell ref="AV44:AW44"/>
    <mergeCell ref="AY44:AZ44"/>
    <mergeCell ref="A51:C51"/>
    <mergeCell ref="D51:F51"/>
    <mergeCell ref="J51:N51"/>
    <mergeCell ref="A48:C48"/>
    <mergeCell ref="D48:F48"/>
    <mergeCell ref="O46:AD46"/>
    <mergeCell ref="AF46:AU46"/>
    <mergeCell ref="AV46:AW46"/>
    <mergeCell ref="AY46:AZ46"/>
    <mergeCell ref="G48:I48"/>
    <mergeCell ref="J48:N48"/>
    <mergeCell ref="O48:AD48"/>
    <mergeCell ref="AF48:AU48"/>
    <mergeCell ref="AV48:AW48"/>
    <mergeCell ref="AY48:AZ48"/>
    <mergeCell ref="O47:AD47"/>
    <mergeCell ref="AF47:AU47"/>
    <mergeCell ref="AV47:AW47"/>
    <mergeCell ref="AY47:AZ47"/>
    <mergeCell ref="G47:I47"/>
    <mergeCell ref="J47:N47"/>
    <mergeCell ref="G49:I49"/>
    <mergeCell ref="A43:C43"/>
    <mergeCell ref="D43:F43"/>
    <mergeCell ref="G42:I42"/>
    <mergeCell ref="J42:N42"/>
    <mergeCell ref="O42:AD42"/>
    <mergeCell ref="AF42:AU42"/>
    <mergeCell ref="AV42:AW42"/>
    <mergeCell ref="AY42:AZ42"/>
    <mergeCell ref="A49:C49"/>
    <mergeCell ref="D49:F49"/>
    <mergeCell ref="G43:I43"/>
    <mergeCell ref="J43:N43"/>
    <mergeCell ref="O43:AD43"/>
    <mergeCell ref="AF43:AU43"/>
    <mergeCell ref="AV43:AW43"/>
    <mergeCell ref="AY43:AZ43"/>
    <mergeCell ref="A45:C45"/>
    <mergeCell ref="D45:F45"/>
    <mergeCell ref="AV45:AW45"/>
    <mergeCell ref="AY45:AZ45"/>
    <mergeCell ref="G44:I44"/>
    <mergeCell ref="J44:N44"/>
    <mergeCell ref="O44:AD44"/>
    <mergeCell ref="AF44:AU44"/>
    <mergeCell ref="A44:C44"/>
    <mergeCell ref="D44:F44"/>
    <mergeCell ref="G38:I38"/>
    <mergeCell ref="J38:N38"/>
    <mergeCell ref="O38:AD38"/>
    <mergeCell ref="AF38:AU38"/>
    <mergeCell ref="AV38:AW38"/>
    <mergeCell ref="AY38:AZ38"/>
    <mergeCell ref="A41:C41"/>
    <mergeCell ref="D41:F41"/>
    <mergeCell ref="G39:I39"/>
    <mergeCell ref="J39:N39"/>
    <mergeCell ref="O39:AD39"/>
    <mergeCell ref="AF39:AU39"/>
    <mergeCell ref="AV39:AW39"/>
    <mergeCell ref="AY39:AZ39"/>
    <mergeCell ref="G41:I41"/>
    <mergeCell ref="J41:N41"/>
    <mergeCell ref="O41:AD41"/>
    <mergeCell ref="AF41:AU41"/>
    <mergeCell ref="AV41:AW41"/>
    <mergeCell ref="AY41:AZ41"/>
    <mergeCell ref="AV40:AW40"/>
    <mergeCell ref="AY40:AZ40"/>
    <mergeCell ref="A42:C42"/>
    <mergeCell ref="D42:F42"/>
    <mergeCell ref="G36:I36"/>
    <mergeCell ref="J36:N36"/>
    <mergeCell ref="O36:AD36"/>
    <mergeCell ref="AF36:AU36"/>
    <mergeCell ref="AV36:AW36"/>
    <mergeCell ref="AY36:AZ36"/>
    <mergeCell ref="A39:C39"/>
    <mergeCell ref="D39:F39"/>
    <mergeCell ref="A40:C40"/>
    <mergeCell ref="D40:F40"/>
    <mergeCell ref="A37:C37"/>
    <mergeCell ref="D37:F37"/>
    <mergeCell ref="G37:I37"/>
    <mergeCell ref="J37:N37"/>
    <mergeCell ref="O37:AD37"/>
    <mergeCell ref="AF37:AU37"/>
    <mergeCell ref="AV37:AW37"/>
    <mergeCell ref="AY37:AZ37"/>
    <mergeCell ref="G40:I40"/>
    <mergeCell ref="J40:N40"/>
    <mergeCell ref="O40:AD40"/>
    <mergeCell ref="AF40:AU40"/>
    <mergeCell ref="A38:C38"/>
    <mergeCell ref="D38:F38"/>
    <mergeCell ref="G34:I34"/>
    <mergeCell ref="J34:N34"/>
    <mergeCell ref="O34:AD34"/>
    <mergeCell ref="AF34:AU34"/>
    <mergeCell ref="AV34:AW34"/>
    <mergeCell ref="AY34:AZ34"/>
    <mergeCell ref="A35:C35"/>
    <mergeCell ref="D35:F35"/>
    <mergeCell ref="G35:I35"/>
    <mergeCell ref="J35:N35"/>
    <mergeCell ref="O35:AD35"/>
    <mergeCell ref="AF35:AU35"/>
    <mergeCell ref="AV35:AW35"/>
    <mergeCell ref="AY35:AZ35"/>
    <mergeCell ref="A36:C36"/>
    <mergeCell ref="D36:F36"/>
    <mergeCell ref="A34:C34"/>
    <mergeCell ref="D34:F34"/>
    <mergeCell ref="G32:I32"/>
    <mergeCell ref="J32:N32"/>
    <mergeCell ref="O32:AD32"/>
    <mergeCell ref="AF32:AU32"/>
    <mergeCell ref="AV32:AW32"/>
    <mergeCell ref="AY32:AZ32"/>
    <mergeCell ref="A33:C33"/>
    <mergeCell ref="D33:F33"/>
    <mergeCell ref="G33:I33"/>
    <mergeCell ref="J33:N33"/>
    <mergeCell ref="O33:AD33"/>
    <mergeCell ref="AF33:AU33"/>
    <mergeCell ref="AV33:AW33"/>
    <mergeCell ref="AY33:AZ33"/>
    <mergeCell ref="A32:C32"/>
    <mergeCell ref="D32:F32"/>
    <mergeCell ref="A31:C31"/>
    <mergeCell ref="D31:F31"/>
    <mergeCell ref="G31:I31"/>
    <mergeCell ref="J31:N31"/>
    <mergeCell ref="O31:AD31"/>
    <mergeCell ref="AF31:AU31"/>
    <mergeCell ref="AV31:AW31"/>
    <mergeCell ref="AY31:AZ31"/>
    <mergeCell ref="A30:C30"/>
    <mergeCell ref="D30:F30"/>
    <mergeCell ref="A29:C29"/>
    <mergeCell ref="D29:F29"/>
    <mergeCell ref="G29:I29"/>
    <mergeCell ref="J29:N29"/>
    <mergeCell ref="O29:AD29"/>
    <mergeCell ref="AF29:AU29"/>
    <mergeCell ref="AV29:AW29"/>
    <mergeCell ref="AY29:AZ29"/>
    <mergeCell ref="G30:I30"/>
    <mergeCell ref="J30:N30"/>
    <mergeCell ref="O30:AD30"/>
    <mergeCell ref="AF30:AU30"/>
    <mergeCell ref="AV30:AW30"/>
    <mergeCell ref="AY30:AZ30"/>
    <mergeCell ref="G26:I26"/>
    <mergeCell ref="J26:N26"/>
    <mergeCell ref="O26:AD26"/>
    <mergeCell ref="AF26:AU26"/>
    <mergeCell ref="AV26:AW26"/>
    <mergeCell ref="AY26:AZ26"/>
    <mergeCell ref="A27:C27"/>
    <mergeCell ref="D27:F27"/>
    <mergeCell ref="A28:C28"/>
    <mergeCell ref="D28:F28"/>
    <mergeCell ref="G27:I27"/>
    <mergeCell ref="J27:N27"/>
    <mergeCell ref="O27:AD27"/>
    <mergeCell ref="AF27:AU27"/>
    <mergeCell ref="AV27:AW27"/>
    <mergeCell ref="AY27:AZ27"/>
    <mergeCell ref="A26:C26"/>
    <mergeCell ref="D26:F26"/>
    <mergeCell ref="G28:I28"/>
    <mergeCell ref="J28:N28"/>
    <mergeCell ref="O28:AD28"/>
    <mergeCell ref="AF28:AU28"/>
    <mergeCell ref="AV28:AW28"/>
    <mergeCell ref="AY28:AZ28"/>
    <mergeCell ref="G24:I24"/>
    <mergeCell ref="J24:N24"/>
    <mergeCell ref="O24:AD24"/>
    <mergeCell ref="AF24:AU24"/>
    <mergeCell ref="AV24:AW24"/>
    <mergeCell ref="AY24:AZ24"/>
    <mergeCell ref="A23:C23"/>
    <mergeCell ref="D23:F23"/>
    <mergeCell ref="G25:I25"/>
    <mergeCell ref="J25:N25"/>
    <mergeCell ref="O25:AD25"/>
    <mergeCell ref="AF25:AU25"/>
    <mergeCell ref="AV25:AW25"/>
    <mergeCell ref="AY25:AZ25"/>
    <mergeCell ref="A25:C25"/>
    <mergeCell ref="D25:F25"/>
    <mergeCell ref="A24:C24"/>
    <mergeCell ref="D24:F24"/>
    <mergeCell ref="G22:I22"/>
    <mergeCell ref="J22:N22"/>
    <mergeCell ref="O22:AD22"/>
    <mergeCell ref="AF22:AU22"/>
    <mergeCell ref="AV22:AW22"/>
    <mergeCell ref="AY22:AZ22"/>
    <mergeCell ref="A21:C21"/>
    <mergeCell ref="D21:F21"/>
    <mergeCell ref="G23:I23"/>
    <mergeCell ref="J23:N23"/>
    <mergeCell ref="O23:AD23"/>
    <mergeCell ref="AF23:AU23"/>
    <mergeCell ref="AV23:AW23"/>
    <mergeCell ref="AY23:AZ23"/>
    <mergeCell ref="A22:C22"/>
    <mergeCell ref="D22:F22"/>
    <mergeCell ref="G20:I20"/>
    <mergeCell ref="J20:N20"/>
    <mergeCell ref="O20:AD20"/>
    <mergeCell ref="AF20:AU20"/>
    <mergeCell ref="AV20:AW20"/>
    <mergeCell ref="AY20:AZ20"/>
    <mergeCell ref="A19:C19"/>
    <mergeCell ref="D19:F19"/>
    <mergeCell ref="G21:I21"/>
    <mergeCell ref="J21:N21"/>
    <mergeCell ref="O21:AD21"/>
    <mergeCell ref="AF21:AU21"/>
    <mergeCell ref="AV21:AW21"/>
    <mergeCell ref="AY21:AZ21"/>
    <mergeCell ref="A20:C20"/>
    <mergeCell ref="D20:F20"/>
    <mergeCell ref="G18:I18"/>
    <mergeCell ref="J18:N18"/>
    <mergeCell ref="O18:AD18"/>
    <mergeCell ref="AF18:AU18"/>
    <mergeCell ref="AV18:AW18"/>
    <mergeCell ref="AY18:AZ18"/>
    <mergeCell ref="A17:C17"/>
    <mergeCell ref="D17:F17"/>
    <mergeCell ref="G19:I19"/>
    <mergeCell ref="J19:N19"/>
    <mergeCell ref="O19:AD19"/>
    <mergeCell ref="AF19:AU19"/>
    <mergeCell ref="AV19:AW19"/>
    <mergeCell ref="AY19:AZ19"/>
    <mergeCell ref="G15:I15"/>
    <mergeCell ref="J15:N15"/>
    <mergeCell ref="O15:AD15"/>
    <mergeCell ref="AF15:AU15"/>
    <mergeCell ref="AV15:AW15"/>
    <mergeCell ref="AY15:AZ15"/>
    <mergeCell ref="A18:C18"/>
    <mergeCell ref="D18:F18"/>
    <mergeCell ref="G16:I16"/>
    <mergeCell ref="J16:N16"/>
    <mergeCell ref="O16:AD16"/>
    <mergeCell ref="AF16:AU16"/>
    <mergeCell ref="AV16:AW16"/>
    <mergeCell ref="AY16:AZ16"/>
    <mergeCell ref="A15:C15"/>
    <mergeCell ref="D15:F15"/>
    <mergeCell ref="A16:C16"/>
    <mergeCell ref="D16:F16"/>
    <mergeCell ref="G17:I17"/>
    <mergeCell ref="J17:N17"/>
    <mergeCell ref="O17:AD17"/>
    <mergeCell ref="AF17:AU17"/>
    <mergeCell ref="AV17:AW17"/>
    <mergeCell ref="AY17:AZ17"/>
    <mergeCell ref="A13:C13"/>
    <mergeCell ref="D13:F13"/>
    <mergeCell ref="G13:I13"/>
    <mergeCell ref="J13:N13"/>
    <mergeCell ref="O13:AD13"/>
    <mergeCell ref="AF13:AU13"/>
    <mergeCell ref="AV13:AW13"/>
    <mergeCell ref="AY13:AZ13"/>
    <mergeCell ref="A14:C14"/>
    <mergeCell ref="D14:F14"/>
    <mergeCell ref="G14:I14"/>
    <mergeCell ref="J14:N14"/>
    <mergeCell ref="O14:AD14"/>
    <mergeCell ref="AF14:AU14"/>
    <mergeCell ref="AV14:AW14"/>
    <mergeCell ref="AY14:AZ14"/>
    <mergeCell ref="A11:C11"/>
    <mergeCell ref="D11:F11"/>
    <mergeCell ref="G11:I11"/>
    <mergeCell ref="J11:N11"/>
    <mergeCell ref="O11:AD11"/>
    <mergeCell ref="AF11:AU11"/>
    <mergeCell ref="AV11:AW11"/>
    <mergeCell ref="AY11:AZ11"/>
    <mergeCell ref="A12:C12"/>
    <mergeCell ref="D12:F12"/>
    <mergeCell ref="G12:I12"/>
    <mergeCell ref="J12:N12"/>
    <mergeCell ref="O12:AD12"/>
    <mergeCell ref="AF12:AU12"/>
    <mergeCell ref="AV12:AW12"/>
    <mergeCell ref="AY12:AZ12"/>
    <mergeCell ref="A9:C9"/>
    <mergeCell ref="D9:F9"/>
    <mergeCell ref="G9:I9"/>
    <mergeCell ref="J9:N9"/>
    <mergeCell ref="O9:AD9"/>
    <mergeCell ref="AF9:AU9"/>
    <mergeCell ref="AV9:AW9"/>
    <mergeCell ref="AY9:AZ9"/>
    <mergeCell ref="A10:C10"/>
    <mergeCell ref="D10:F10"/>
    <mergeCell ref="G10:I10"/>
    <mergeCell ref="J10:N10"/>
    <mergeCell ref="O10:AD10"/>
    <mergeCell ref="AF10:AU10"/>
    <mergeCell ref="AV10:AW10"/>
    <mergeCell ref="AY10:AZ10"/>
    <mergeCell ref="A2:AZ2"/>
    <mergeCell ref="A4:C4"/>
    <mergeCell ref="D4:F4"/>
    <mergeCell ref="G4:I4"/>
    <mergeCell ref="J4:N4"/>
    <mergeCell ref="O4:AU4"/>
    <mergeCell ref="AV4:AZ4"/>
    <mergeCell ref="AV5:AW5"/>
    <mergeCell ref="AY5:AZ5"/>
    <mergeCell ref="A6:C6"/>
    <mergeCell ref="D6:F6"/>
    <mergeCell ref="G6:I6"/>
    <mergeCell ref="J6:N6"/>
    <mergeCell ref="O6:AD6"/>
    <mergeCell ref="AF6:AU6"/>
    <mergeCell ref="AV6:AW6"/>
    <mergeCell ref="AY6:AZ6"/>
    <mergeCell ref="A5:C5"/>
    <mergeCell ref="D5:F5"/>
    <mergeCell ref="G5:I5"/>
    <mergeCell ref="J5:N5"/>
    <mergeCell ref="O5:AD5"/>
    <mergeCell ref="AF5:AU5"/>
    <mergeCell ref="AV7:AW7"/>
    <mergeCell ref="AY7:AZ7"/>
    <mergeCell ref="A7:C7"/>
    <mergeCell ref="D7:F7"/>
    <mergeCell ref="G7:I7"/>
    <mergeCell ref="J7:N7"/>
    <mergeCell ref="O7:AD7"/>
    <mergeCell ref="AF7:AU7"/>
    <mergeCell ref="A8:C8"/>
    <mergeCell ref="D8:F8"/>
    <mergeCell ref="G8:I8"/>
    <mergeCell ref="J8:N8"/>
    <mergeCell ref="O8:AD8"/>
    <mergeCell ref="AF8:AU8"/>
    <mergeCell ref="AV8:AW8"/>
    <mergeCell ref="AY8:AZ8"/>
    <mergeCell ref="G45:I45"/>
    <mergeCell ref="J45:N45"/>
    <mergeCell ref="O45:AD45"/>
    <mergeCell ref="AF45:AU45"/>
    <mergeCell ref="A47:C47"/>
    <mergeCell ref="D47:F47"/>
    <mergeCell ref="A46:C46"/>
    <mergeCell ref="D46:F46"/>
    <mergeCell ref="A50:C50"/>
    <mergeCell ref="D50:F50"/>
    <mergeCell ref="J49:N49"/>
    <mergeCell ref="O49:AD49"/>
    <mergeCell ref="AF49:AU49"/>
    <mergeCell ref="G46:I46"/>
    <mergeCell ref="J46:N46"/>
    <mergeCell ref="O52:AD52"/>
    <mergeCell ref="AF52:AU52"/>
    <mergeCell ref="AV54:AW54"/>
    <mergeCell ref="AY54:AZ54"/>
    <mergeCell ref="G54:I54"/>
    <mergeCell ref="V69:W69"/>
    <mergeCell ref="X69:Z69"/>
    <mergeCell ref="AB69:AC69"/>
    <mergeCell ref="AD69:AO69"/>
    <mergeCell ref="AP69:AR69"/>
    <mergeCell ref="J54:N54"/>
    <mergeCell ref="O54:AD54"/>
    <mergeCell ref="AF54:AU54"/>
    <mergeCell ref="G53:I53"/>
    <mergeCell ref="J53:N53"/>
    <mergeCell ref="O53:AD53"/>
    <mergeCell ref="AF53:AU53"/>
    <mergeCell ref="AV53:AW53"/>
    <mergeCell ref="AY53:AZ53"/>
    <mergeCell ref="B68:O68"/>
    <mergeCell ref="P68:R68"/>
    <mergeCell ref="S68:W68"/>
    <mergeCell ref="X68:Z68"/>
    <mergeCell ref="B69:C69"/>
    <mergeCell ref="AX71:AZ71"/>
    <mergeCell ref="B72:C72"/>
    <mergeCell ref="D72:O72"/>
    <mergeCell ref="P72:R72"/>
    <mergeCell ref="S72:T72"/>
    <mergeCell ref="V72:W72"/>
    <mergeCell ref="X72:Z72"/>
    <mergeCell ref="AB72:AC72"/>
    <mergeCell ref="AD72:AO72"/>
    <mergeCell ref="AP72:AR72"/>
    <mergeCell ref="X71:Z71"/>
    <mergeCell ref="AB71:AC71"/>
    <mergeCell ref="AD71:AO71"/>
    <mergeCell ref="AP71:AR71"/>
    <mergeCell ref="AS71:AT71"/>
    <mergeCell ref="AV71:AW71"/>
    <mergeCell ref="AS72:AT72"/>
    <mergeCell ref="AV72:AW72"/>
    <mergeCell ref="AX72:AZ72"/>
    <mergeCell ref="B78:C78"/>
    <mergeCell ref="D78:O78"/>
    <mergeCell ref="P78:R78"/>
    <mergeCell ref="S78:T78"/>
    <mergeCell ref="V78:W78"/>
    <mergeCell ref="X78:Z78"/>
    <mergeCell ref="X76:Z76"/>
    <mergeCell ref="B77:C77"/>
    <mergeCell ref="D77:O77"/>
    <mergeCell ref="P77:R77"/>
    <mergeCell ref="S77:T77"/>
    <mergeCell ref="V77:W77"/>
    <mergeCell ref="X77:Z77"/>
    <mergeCell ref="B76:C76"/>
    <mergeCell ref="D76:O76"/>
    <mergeCell ref="P76:R76"/>
    <mergeCell ref="S76:T76"/>
    <mergeCell ref="V76:W76"/>
    <mergeCell ref="B82:AY82"/>
    <mergeCell ref="B80:C80"/>
    <mergeCell ref="D80:O80"/>
    <mergeCell ref="P80:R80"/>
    <mergeCell ref="S80:T80"/>
    <mergeCell ref="V80:W80"/>
    <mergeCell ref="X80:Z80"/>
    <mergeCell ref="B79:C79"/>
    <mergeCell ref="D79:O79"/>
    <mergeCell ref="P79:R79"/>
    <mergeCell ref="S79:T79"/>
    <mergeCell ref="AB79:AC79"/>
    <mergeCell ref="AD79:AO79"/>
    <mergeCell ref="AP79:AR79"/>
    <mergeCell ref="AS79:AT79"/>
    <mergeCell ref="AV79:AW79"/>
    <mergeCell ref="AX79:AZ79"/>
    <mergeCell ref="V79:W79"/>
    <mergeCell ref="X79:Z79"/>
    <mergeCell ref="AS75:AW75"/>
    <mergeCell ref="AX75:AZ75"/>
    <mergeCell ref="B75:O75"/>
    <mergeCell ref="P75:R75"/>
    <mergeCell ref="S75:W75"/>
    <mergeCell ref="X75:Z75"/>
    <mergeCell ref="AD73:AO73"/>
    <mergeCell ref="AX73:AZ73"/>
    <mergeCell ref="AB75:AO75"/>
    <mergeCell ref="AP75:AR75"/>
    <mergeCell ref="B73:C73"/>
    <mergeCell ref="D73:O73"/>
    <mergeCell ref="AV73:AW73"/>
    <mergeCell ref="P73:R73"/>
    <mergeCell ref="S73:T73"/>
    <mergeCell ref="V73:W73"/>
    <mergeCell ref="X73:Z73"/>
    <mergeCell ref="AB73:AC73"/>
    <mergeCell ref="AP73:AR73"/>
    <mergeCell ref="AS73:AT73"/>
    <mergeCell ref="AB77:AC77"/>
    <mergeCell ref="AD77:AO77"/>
    <mergeCell ref="AP77:AR77"/>
    <mergeCell ref="AS77:AT77"/>
    <mergeCell ref="AV77:AW77"/>
    <mergeCell ref="AX77:AZ77"/>
    <mergeCell ref="AB76:AC76"/>
    <mergeCell ref="AD76:AO76"/>
    <mergeCell ref="AP76:AR76"/>
    <mergeCell ref="AS76:AT76"/>
    <mergeCell ref="AV76:AW76"/>
    <mergeCell ref="AX76:AZ76"/>
    <mergeCell ref="AB78:AC78"/>
    <mergeCell ref="AD78:AO78"/>
    <mergeCell ref="AP78:AR78"/>
    <mergeCell ref="AS78:AT78"/>
    <mergeCell ref="AV78:AW78"/>
    <mergeCell ref="AX78:AZ78"/>
    <mergeCell ref="AB80:AC80"/>
    <mergeCell ref="AD80:AO80"/>
    <mergeCell ref="AP80:AR80"/>
    <mergeCell ref="AS80:AT80"/>
    <mergeCell ref="AV80:AW80"/>
    <mergeCell ref="AX80:AZ80"/>
    <mergeCell ref="A84:AZ84"/>
    <mergeCell ref="B86:O86"/>
    <mergeCell ref="P86:R86"/>
    <mergeCell ref="S86:W86"/>
    <mergeCell ref="X86:Z86"/>
    <mergeCell ref="AB86:AO86"/>
    <mergeCell ref="AP86:AR86"/>
    <mergeCell ref="AS86:AW86"/>
    <mergeCell ref="AX86:AZ86"/>
    <mergeCell ref="AB87:AC87"/>
    <mergeCell ref="AD87:AO87"/>
    <mergeCell ref="B87:C87"/>
    <mergeCell ref="D87:O87"/>
    <mergeCell ref="P87:R87"/>
    <mergeCell ref="S87:T87"/>
    <mergeCell ref="V87:W87"/>
    <mergeCell ref="X87:Z87"/>
    <mergeCell ref="AP87:AZ91"/>
    <mergeCell ref="AB88:AC88"/>
    <mergeCell ref="AD88:AO88"/>
    <mergeCell ref="B88:C88"/>
    <mergeCell ref="D88:O88"/>
    <mergeCell ref="P88:R88"/>
    <mergeCell ref="S88:T88"/>
    <mergeCell ref="V88:W88"/>
    <mergeCell ref="X88:Z88"/>
    <mergeCell ref="AB89:AC89"/>
    <mergeCell ref="AD89:AO89"/>
    <mergeCell ref="B89:C89"/>
    <mergeCell ref="D89:O89"/>
    <mergeCell ref="P89:R89"/>
    <mergeCell ref="S89:T89"/>
    <mergeCell ref="V89:W89"/>
    <mergeCell ref="X89:Z89"/>
    <mergeCell ref="AB91:AC91"/>
    <mergeCell ref="AD91:AO91"/>
    <mergeCell ref="B91:C91"/>
    <mergeCell ref="D91:O91"/>
    <mergeCell ref="P91:R91"/>
    <mergeCell ref="S91:T91"/>
    <mergeCell ref="V91:W91"/>
    <mergeCell ref="X91:Z91"/>
    <mergeCell ref="AB90:AC90"/>
    <mergeCell ref="AD90:AO90"/>
    <mergeCell ref="B90:C90"/>
    <mergeCell ref="D90:O90"/>
    <mergeCell ref="P90:R90"/>
    <mergeCell ref="S90:T90"/>
    <mergeCell ref="V90:W90"/>
    <mergeCell ref="X90:Z90"/>
  </mergeCells>
  <printOptions headings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Teilnehmer</vt:lpstr>
      <vt:lpstr>VR Grp. A-C</vt:lpstr>
      <vt:lpstr>VR Grp. D-E</vt:lpstr>
      <vt:lpstr>Zwischen- &amp; Platzierungsrunde</vt:lpstr>
      <vt:lpstr>Finalrunde</vt:lpstr>
      <vt:lpstr>Spielplan Grp. 1-6</vt:lpstr>
      <vt:lpstr>Tabelle1</vt:lpstr>
      <vt:lpstr>Finalrunde!Druckbereich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Höse</dc:creator>
  <cp:lastModifiedBy>wolfgang</cp:lastModifiedBy>
  <cp:lastPrinted>2012-08-19T13:43:56Z</cp:lastPrinted>
  <dcterms:created xsi:type="dcterms:W3CDTF">2012-06-21T11:59:33Z</dcterms:created>
  <dcterms:modified xsi:type="dcterms:W3CDTF">2012-08-19T14:07:20Z</dcterms:modified>
</cp:coreProperties>
</file>